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NTUR\CONVENIOS FONTUR - ADM CONTRAPARTIDA\06 INFORMES\Informe Mensual contrato Fiducia 413-2023\2024.04\Anexos Informe\"/>
    </mc:Choice>
  </mc:AlternateContent>
  <xr:revisionPtr revIDLastSave="0" documentId="13_ncr:1_{D0424A17-9201-4289-A6F4-624CA634F7D3}" xr6:coauthVersionLast="47" xr6:coauthVersionMax="47" xr10:uidLastSave="{00000000-0000-0000-0000-000000000000}"/>
  <bookViews>
    <workbookView xWindow="-108" yWindow="-108" windowWidth="23256" windowHeight="12456" tabRatio="801" xr2:uid="{1BC631F0-5111-46B1-9463-22F4CE1A1074}"/>
  </bookViews>
  <sheets>
    <sheet name="Consolidado" sheetId="9" r:id="rId1"/>
    <sheet name="Detalle Convenios" sheetId="7" r:id="rId2"/>
  </sheets>
  <externalReferences>
    <externalReference r:id="rId3"/>
  </externalReferences>
  <definedNames>
    <definedName name="_xlnm._FilterDatabase" localSheetId="1" hidden="1">'Detalle Convenios'!$C$4:$N$186</definedName>
    <definedName name="JULI09">[1]JULI09!$A$1:$H$330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R186" i="7"/>
  <c r="Q186" i="7"/>
  <c r="P186" i="7"/>
  <c r="P184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5" i="7"/>
  <c r="L5" i="7"/>
  <c r="D9" i="9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5" i="7"/>
  <c r="N146" i="7"/>
  <c r="N118" i="7"/>
  <c r="L176" i="7"/>
  <c r="T186" i="7" l="1"/>
  <c r="K186" i="7"/>
  <c r="L6" i="7" l="1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50" i="7"/>
  <c r="L51" i="7"/>
  <c r="L52" i="7"/>
  <c r="L53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8" i="7"/>
  <c r="L119" i="7"/>
  <c r="L120" i="7"/>
  <c r="L121" i="7"/>
  <c r="L122" i="7"/>
  <c r="L123" i="7"/>
  <c r="L124" i="7"/>
  <c r="L125" i="7"/>
  <c r="L127" i="7"/>
  <c r="L128" i="7"/>
  <c r="L129" i="7"/>
  <c r="L130" i="7"/>
  <c r="L116" i="7"/>
  <c r="L131" i="7"/>
  <c r="L117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5" i="7"/>
  <c r="L146" i="7"/>
  <c r="L148" i="7"/>
  <c r="L149" i="7"/>
  <c r="L150" i="7"/>
  <c r="L151" i="7"/>
  <c r="L152" i="7"/>
  <c r="L153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2" i="7"/>
  <c r="L173" i="7"/>
  <c r="L174" i="7"/>
  <c r="L175" i="7"/>
  <c r="L177" i="7"/>
  <c r="L178" i="7"/>
  <c r="L179" i="7"/>
  <c r="L180" i="7"/>
  <c r="L181" i="7"/>
  <c r="L182" i="7"/>
  <c r="L183" i="7"/>
  <c r="L184" i="7"/>
  <c r="L185" i="7"/>
  <c r="O6" i="9"/>
  <c r="O7" i="9"/>
  <c r="O8" i="9"/>
  <c r="J8" i="9"/>
  <c r="J6" i="9"/>
  <c r="H8" i="9"/>
  <c r="H6" i="9"/>
  <c r="F8" i="9"/>
  <c r="F7" i="9"/>
  <c r="F6" i="9"/>
  <c r="F9" i="9" l="1"/>
  <c r="O9" i="9"/>
  <c r="N185" i="7" l="1"/>
  <c r="I185" i="7"/>
  <c r="N184" i="7"/>
  <c r="I184" i="7"/>
  <c r="N183" i="7"/>
  <c r="I183" i="7"/>
  <c r="N182" i="7"/>
  <c r="I182" i="7"/>
  <c r="N181" i="7"/>
  <c r="I181" i="7"/>
  <c r="N180" i="7"/>
  <c r="I180" i="7"/>
  <c r="N179" i="7"/>
  <c r="I179" i="7"/>
  <c r="N178" i="7"/>
  <c r="I178" i="7"/>
  <c r="N177" i="7"/>
  <c r="I177" i="7"/>
  <c r="N176" i="7"/>
  <c r="I176" i="7"/>
  <c r="N175" i="7"/>
  <c r="I175" i="7"/>
  <c r="N174" i="7"/>
  <c r="I174" i="7"/>
  <c r="N173" i="7"/>
  <c r="I173" i="7"/>
  <c r="J172" i="7"/>
  <c r="N172" i="7" s="1"/>
  <c r="I172" i="7"/>
  <c r="J171" i="7"/>
  <c r="N171" i="7" s="1"/>
  <c r="G171" i="7"/>
  <c r="N170" i="7"/>
  <c r="I170" i="7"/>
  <c r="N169" i="7"/>
  <c r="I169" i="7"/>
  <c r="J168" i="7"/>
  <c r="N168" i="7" s="1"/>
  <c r="I168" i="7"/>
  <c r="J167" i="7"/>
  <c r="N167" i="7" s="1"/>
  <c r="N166" i="7"/>
  <c r="N165" i="7"/>
  <c r="N164" i="7"/>
  <c r="N163" i="7"/>
  <c r="N162" i="7"/>
  <c r="N161" i="7"/>
  <c r="N160" i="7"/>
  <c r="N159" i="7"/>
  <c r="N158" i="7"/>
  <c r="I158" i="7"/>
  <c r="I146" i="7"/>
  <c r="N157" i="7"/>
  <c r="N156" i="7"/>
  <c r="I156" i="7"/>
  <c r="N155" i="7"/>
  <c r="I155" i="7"/>
  <c r="J154" i="7"/>
  <c r="N154" i="7" s="1"/>
  <c r="G154" i="7"/>
  <c r="N153" i="7"/>
  <c r="I153" i="7"/>
  <c r="I145" i="7"/>
  <c r="N152" i="7"/>
  <c r="J151" i="7"/>
  <c r="N151" i="7" s="1"/>
  <c r="I151" i="7"/>
  <c r="J150" i="7"/>
  <c r="N150" i="7" s="1"/>
  <c r="I150" i="7"/>
  <c r="N149" i="7"/>
  <c r="N148" i="7"/>
  <c r="I148" i="7"/>
  <c r="J147" i="7"/>
  <c r="G147" i="7"/>
  <c r="L147" i="7" s="1"/>
  <c r="J144" i="7"/>
  <c r="N144" i="7" s="1"/>
  <c r="G144" i="7"/>
  <c r="I115" i="7"/>
  <c r="I143" i="7"/>
  <c r="I142" i="7"/>
  <c r="I84" i="7"/>
  <c r="I114" i="7"/>
  <c r="I99" i="7"/>
  <c r="I112" i="7"/>
  <c r="I105" i="7"/>
  <c r="I104" i="7"/>
  <c r="I141" i="7"/>
  <c r="I132" i="7"/>
  <c r="J117" i="7"/>
  <c r="M7" i="9" s="1"/>
  <c r="I117" i="7"/>
  <c r="I98" i="7"/>
  <c r="I103" i="7"/>
  <c r="I97" i="7"/>
  <c r="I102" i="7"/>
  <c r="I96" i="7"/>
  <c r="I95" i="7"/>
  <c r="I82" i="7"/>
  <c r="I131" i="7"/>
  <c r="I116" i="7"/>
  <c r="I101" i="7"/>
  <c r="I94" i="7"/>
  <c r="I130" i="7"/>
  <c r="I81" i="7"/>
  <c r="I85" i="7"/>
  <c r="I129" i="7"/>
  <c r="I128" i="7"/>
  <c r="F127" i="7"/>
  <c r="I127" i="7" s="1"/>
  <c r="G126" i="7"/>
  <c r="L126" i="7" s="1"/>
  <c r="F126" i="7"/>
  <c r="I125" i="7"/>
  <c r="I124" i="7"/>
  <c r="F123" i="7"/>
  <c r="I123" i="7" s="1"/>
  <c r="F122" i="7"/>
  <c r="H121" i="7"/>
  <c r="I100" i="7"/>
  <c r="I120" i="7"/>
  <c r="M186" i="7"/>
  <c r="I119" i="7"/>
  <c r="I118" i="7"/>
  <c r="I80" i="7"/>
  <c r="I79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57" i="7"/>
  <c r="I56" i="7"/>
  <c r="I55" i="7"/>
  <c r="G54" i="7"/>
  <c r="I53" i="7"/>
  <c r="I52" i="7"/>
  <c r="I51" i="7"/>
  <c r="I50" i="7"/>
  <c r="G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J21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F186" i="7" l="1"/>
  <c r="M8" i="9"/>
  <c r="I154" i="7"/>
  <c r="L154" i="7"/>
  <c r="I54" i="7"/>
  <c r="L54" i="7"/>
  <c r="I144" i="7"/>
  <c r="L144" i="7"/>
  <c r="I171" i="7"/>
  <c r="L171" i="7"/>
  <c r="I8" i="9"/>
  <c r="K8" i="9" s="1"/>
  <c r="L49" i="7"/>
  <c r="H186" i="7"/>
  <c r="J7" i="9"/>
  <c r="J9" i="9" s="1"/>
  <c r="I147" i="7"/>
  <c r="I6" i="9"/>
  <c r="Q6" i="9" s="1"/>
  <c r="N147" i="7"/>
  <c r="M6" i="9"/>
  <c r="H7" i="9"/>
  <c r="I7" i="9"/>
  <c r="Q7" i="9" s="1"/>
  <c r="I126" i="7"/>
  <c r="I121" i="7"/>
  <c r="G186" i="7"/>
  <c r="L186" i="7" s="1"/>
  <c r="J186" i="7"/>
  <c r="I122" i="7"/>
  <c r="I49" i="7"/>
  <c r="N186" i="7" l="1"/>
  <c r="M9" i="9"/>
  <c r="Q8" i="9"/>
  <c r="H9" i="9"/>
  <c r="K7" i="9"/>
  <c r="K6" i="9"/>
  <c r="I9" i="9"/>
  <c r="Q9" i="9" s="1"/>
  <c r="I186" i="7"/>
  <c r="K9" i="9" l="1"/>
</calcChain>
</file>

<file path=xl/sharedStrings.xml><?xml version="1.0" encoding="utf-8"?>
<sst xmlns="http://schemas.openxmlformats.org/spreadsheetml/2006/main" count="598" uniqueCount="320">
  <si>
    <t>CONVENIO</t>
  </si>
  <si>
    <t>ESTADO</t>
  </si>
  <si>
    <t>APORTE FONTUR AL CONVENIO</t>
  </si>
  <si>
    <t>VALOR TOTAL CONVENIO</t>
  </si>
  <si>
    <t xml:space="preserve">RECURSOS RECIBIDOS CONTRAPARTIDA  </t>
  </si>
  <si>
    <t xml:space="preserve">RECURSOS EJECUTADOS CONTRAPARTIDA </t>
  </si>
  <si>
    <t>(A)</t>
  </si>
  <si>
    <t>(B)</t>
  </si>
  <si>
    <t>(C )</t>
  </si>
  <si>
    <t>(B1)</t>
  </si>
  <si>
    <t>(B2)</t>
  </si>
  <si>
    <t>(B2/B)</t>
  </si>
  <si>
    <t>Construcción Muelle Turístico Viejo Peñol</t>
  </si>
  <si>
    <t>Liquidado</t>
  </si>
  <si>
    <t>FPT-211-2012</t>
  </si>
  <si>
    <t>Diseños Malecón Alameda Quibdó</t>
  </si>
  <si>
    <t>FPT-218A-2012</t>
  </si>
  <si>
    <t>Construcción de la Plazoleta Turística y Cultural los Guanes del Municipio de los Santos</t>
  </si>
  <si>
    <t>FPT-239-2012</t>
  </si>
  <si>
    <t>Centro de Convenciones de Popayán</t>
  </si>
  <si>
    <t>FPT-249-2012</t>
  </si>
  <si>
    <t>FPT-257-2012</t>
  </si>
  <si>
    <t>Termales de Nemocón</t>
  </si>
  <si>
    <t>FPT-154-2013</t>
  </si>
  <si>
    <t>Consultoria para la elaboración de un estudio de viabilidad del Parque Temático religioso como nuevo atractivo turístico de Buga</t>
  </si>
  <si>
    <t>FPT-330-2013</t>
  </si>
  <si>
    <t>Diseño Centro de Convenciones de Ibagué</t>
  </si>
  <si>
    <t>FPT-332-2013</t>
  </si>
  <si>
    <t>Adecuación Parque el Gallineral</t>
  </si>
  <si>
    <t>FPT-278-2012</t>
  </si>
  <si>
    <t>Centro empresarial de Arauca</t>
  </si>
  <si>
    <t>FNT-322-2014</t>
  </si>
  <si>
    <t>Estudios y diseños para la señalización turística del Municipio de Ibagué Capital musical de Colombia</t>
  </si>
  <si>
    <t>FNT-134-2015</t>
  </si>
  <si>
    <t>Infraestructura Eco Turística del Santuario de Flora Isla la Corota Departamento de Nariño, Municipio de Pasto, Corregimiento del Encano</t>
  </si>
  <si>
    <t>FNT-256-2015</t>
  </si>
  <si>
    <t>Implementación y certificación de la norma técnica sectorial de turismo sostenible NTS TS 002 en 30 establecimientos de alojamiento y hospedaje en  Melgar, Tolima</t>
  </si>
  <si>
    <t>FNT-250-2016</t>
  </si>
  <si>
    <t>Estudio de competitividad en el transporte aéreo</t>
  </si>
  <si>
    <t>FNT-095-2015</t>
  </si>
  <si>
    <t>Diseño de Producto Turístico para el Huila</t>
  </si>
  <si>
    <t>FNT-063A-2016</t>
  </si>
  <si>
    <t>Diseño del producto turístico religioso: Santuario Santa Laura Montoya</t>
  </si>
  <si>
    <t xml:space="preserve">FNT-098-2016 </t>
  </si>
  <si>
    <t>Centro de convenciones Casa de la Moneda de Popayán</t>
  </si>
  <si>
    <t>FNT-54-2014 (214007)</t>
  </si>
  <si>
    <t xml:space="preserve"> Implementación Norma Técnica Sectorial Colombiana NTS TS001-1,  Armenia, Quindio</t>
  </si>
  <si>
    <t xml:space="preserve">FNTC-116-2017 </t>
  </si>
  <si>
    <t>Diseño del producto turístico de naturaleza para 40 Municipios de Antioquia</t>
  </si>
  <si>
    <t xml:space="preserve">FNTC-103-2017 </t>
  </si>
  <si>
    <t>Implementación de las NTS TS 002-003-004, Taganga y certificación virtual a través de la plataforma WEB</t>
  </si>
  <si>
    <t>FNT-246-2016</t>
  </si>
  <si>
    <t xml:space="preserve"> Implementación de la Norma Técnica NTS- TS-001-1, en el Municipio de Guatapé</t>
  </si>
  <si>
    <t>FNTC-168-2018</t>
  </si>
  <si>
    <t>Estudios y diseños del parque turístico y agroindustrial en Monteria</t>
  </si>
  <si>
    <t>FPT-269-2012</t>
  </si>
  <si>
    <t>Diseño del centro interpretativo de la ruta del café en la estación san francisco de Chinchiná, paisaje cultural cafetero, Colombia</t>
  </si>
  <si>
    <t>FNT-324-2014</t>
  </si>
  <si>
    <t>Implementación de la Norma Técnica sectorial NTS-TS 001-2 en Playa aeropuerto, Bahía centro y Taganga</t>
  </si>
  <si>
    <t>FNTC-192-2017</t>
  </si>
  <si>
    <t>Promoción turística para los municipios de Duitama-Paipa 2017</t>
  </si>
  <si>
    <t>FNTC-157-2017</t>
  </si>
  <si>
    <t xml:space="preserve"> Implementación de Normas Técnicas Sectoriales Colombianas en el Municipio de Santiago de Cali</t>
  </si>
  <si>
    <t>FNTC-134-2018</t>
  </si>
  <si>
    <t xml:space="preserve">Implementación de la NTS TS 001-1 en un área turistica delimitada dentro del municipio de Chinchiná Caldas  </t>
  </si>
  <si>
    <t>FNTC-106-2018</t>
  </si>
  <si>
    <t>Certificación TS TS002, 003, 004 Y 005 de Cartagena</t>
  </si>
  <si>
    <t>FNTC-209-2017</t>
  </si>
  <si>
    <t>Inventario de las Aves de la Reserva Natural de Aves el Hormiguero de Torcoroma y la Vereda Peritama en el Municipio de Ocaña</t>
  </si>
  <si>
    <t xml:space="preserve">FNTC-128-2018  </t>
  </si>
  <si>
    <t>Estudio de ordenamiento para cuatro (4) playas turísticas del Departamento de Antioquia</t>
  </si>
  <si>
    <t>FNTC-198-2017</t>
  </si>
  <si>
    <t>Diseño del producto turístico de la Provincia de Sugamuxi</t>
  </si>
  <si>
    <t xml:space="preserve">FNTC-154-2017 </t>
  </si>
  <si>
    <t>Plan de Desarrollo Turístico de Barrancabermeja al Año 2027</t>
  </si>
  <si>
    <t>FNTC-188-2017</t>
  </si>
  <si>
    <t>Diseño del producto turístico nautico y fluvial del Departamento de Córdoba</t>
  </si>
  <si>
    <t>FNT-258-2016</t>
  </si>
  <si>
    <t>Implementación y posterior certificación de la NTS-TS 001-1 en el destino turístico Cañón del Combeima.</t>
  </si>
  <si>
    <t>FNTC-190-2017</t>
  </si>
  <si>
    <t>Construccion de la Tercera Etapa del "Ecoparque Mirador Colina Iluminada"</t>
  </si>
  <si>
    <t>FNTC-170-2017</t>
  </si>
  <si>
    <t>Construcción de la Alameda de las Nieves en el Municipio de Giron - Santander</t>
  </si>
  <si>
    <t>FNT-083-2015</t>
  </si>
  <si>
    <t>Infraestructura EcoTurística del Santuario de Flora Isla la Corota Departamento de Nariño, Municipio de Pasto</t>
  </si>
  <si>
    <t xml:space="preserve">FNT-232-2016 </t>
  </si>
  <si>
    <t>Asistencia técnica para la ejecución del proyecto denominado Fortalecimiento de la promoción turística en el Municipio de Barichara Santander</t>
  </si>
  <si>
    <t>FNTC-225-2019</t>
  </si>
  <si>
    <t>Plan de Desarrollo Turístico del Municipio de Neiva 2019-2029</t>
  </si>
  <si>
    <t>FNTC-154-2018</t>
  </si>
  <si>
    <t>Plan de Desarrollo Turístico Convencional para el Municipio del Libano Tolima, 2019-2029</t>
  </si>
  <si>
    <t>FNTC-104-2019</t>
  </si>
  <si>
    <t>Implementación de las Normas Técnicas Sectoriales Colombianas NTS TS 001-1 en  Medellín</t>
  </si>
  <si>
    <t>FNTC-167-2018</t>
  </si>
  <si>
    <t>Estudios y diseños del parque interactivo - Floralia en el municipio de Fusagasugá</t>
  </si>
  <si>
    <t>FPT-355-2013</t>
  </si>
  <si>
    <t>Estudio de vocacion turística del Municipio de Sabana de Torres Santander</t>
  </si>
  <si>
    <t>FNTC-004-2020</t>
  </si>
  <si>
    <t xml:space="preserve">Diseño e implementación del producto turístico para el Municipio de Armenia y Manizales </t>
  </si>
  <si>
    <t>FNT-249-2016</t>
  </si>
  <si>
    <t>Convención Salvaguardia del Patrimonio Cultural Unesco</t>
  </si>
  <si>
    <t>FNTC- 109-2019</t>
  </si>
  <si>
    <t>Participación de Bogotá en la XXXIX Vitrina turistica de Anato</t>
  </si>
  <si>
    <t>FNTC-021-2020</t>
  </si>
  <si>
    <t>Diseño de Producto Turístico de Cultura y Naturaleza para el Departamento de Casanare</t>
  </si>
  <si>
    <t>FNTC-127-2017</t>
  </si>
  <si>
    <t>1ª fase de la Restauración de la Estación San Francisco de la Ruta del Café en Chinchiná-Caldas</t>
  </si>
  <si>
    <t>FNTC-161-2017</t>
  </si>
  <si>
    <t xml:space="preserve"> Estrategia de comunicaciones, divulgacion y de BTL de la economía naranja</t>
  </si>
  <si>
    <t>FNTC-256-2019</t>
  </si>
  <si>
    <t>Construcción del Recinto Gastronómico y Artesanal Villa de Nueva de Salento</t>
  </si>
  <si>
    <t>FNTC-169-2017</t>
  </si>
  <si>
    <t>Diseño del plan promocional en redes digitales del Municipio de Uribia - la Guajira</t>
  </si>
  <si>
    <t>FNTC-259-2019</t>
  </si>
  <si>
    <t>Construcción del Muelle Johny Cay</t>
  </si>
  <si>
    <t>FNTC-118-2019</t>
  </si>
  <si>
    <t xml:space="preserve"> SELLO “CHECK IN CERTIFICADO”</t>
  </si>
  <si>
    <t>FNTC-089-2021</t>
  </si>
  <si>
    <t>Embarcadero Turístico en el área de la salvajina, Morales, Cauca</t>
  </si>
  <si>
    <t>FNTC-194-2017</t>
  </si>
  <si>
    <t>PLAN PROMOCIONAL DE ANAPOIMA – CUNDINAMARCA COMO DESTINO TURÍSTICO DE
BIENESTAR”</t>
  </si>
  <si>
    <t>FNTC-045-2021</t>
  </si>
  <si>
    <t>Restauración del Teatro Municipal del Municipio de el Jardín, Antioquia</t>
  </si>
  <si>
    <t>FNT-141-2015</t>
  </si>
  <si>
    <t>Estudio de carga de los principales atractivos turísticos de los Mun de Barichara, Cépita y Curití, mejoraramiento de la competitividad en su oferta</t>
  </si>
  <si>
    <t>FNTC-032-2020</t>
  </si>
  <si>
    <t xml:space="preserve">Construcción Sendero Eco-Turístico Cerro de Mavicure, Departamento de Guainía </t>
  </si>
  <si>
    <t>FNTC-174-2018</t>
  </si>
  <si>
    <t>Recuperación ambiental y paisajística de la rivera del rio Sinú, Municipio de Santa Cruz de Lorica - Departamento de Córdoba</t>
  </si>
  <si>
    <t>FPT-353-2013</t>
  </si>
  <si>
    <t>Diplomado en gestion integral de turismo para el Municipio de Jamundí</t>
  </si>
  <si>
    <t>FNTC-253-2019</t>
  </si>
  <si>
    <t xml:space="preserve"> Identificacion de buenas practicas de turismo sostenible en empresas reconocidas de Municipios  de Santander</t>
  </si>
  <si>
    <t>FNTC-136-2019</t>
  </si>
  <si>
    <t xml:space="preserve"> FNTC-247-2020</t>
  </si>
  <si>
    <t>FNTC-040-2021</t>
  </si>
  <si>
    <t>FNTC-288-2020</t>
  </si>
  <si>
    <t>PROM SECTOR TURISMO DE CUNDINAMARCA REACTIVACION EN TIEMPOS DE COVID</t>
  </si>
  <si>
    <t xml:space="preserve">FNTC-290-2020 </t>
  </si>
  <si>
    <t>Promoción Turística Nacional del Departamento de Magdalena 2017</t>
  </si>
  <si>
    <t>En liquidación</t>
  </si>
  <si>
    <t>FNTC-197-2017</t>
  </si>
  <si>
    <t>Construcción Senderos Caño Cristales</t>
  </si>
  <si>
    <t>FNT-264-2016</t>
  </si>
  <si>
    <t>Centro de Convenciones "Neomundo" - Bucaramanga</t>
  </si>
  <si>
    <t>FNT-328-2014</t>
  </si>
  <si>
    <t>Renovación y transformación integral de la Plaza de mercado José Hilario López de Buenaventura</t>
  </si>
  <si>
    <t>FNT-233-2015</t>
  </si>
  <si>
    <t>Infraestructura Turística Serranía del Alto del Nudo, como destino de turismo de naturaleza</t>
  </si>
  <si>
    <t>FNTC-175-2017</t>
  </si>
  <si>
    <t>Adecuación Plaza Central Parque Centenario de Ciénaga</t>
  </si>
  <si>
    <t>FNTC-187-2017</t>
  </si>
  <si>
    <t>Construcción de Senderos para el Avistamiento de Aves, Departamento de Arauca</t>
  </si>
  <si>
    <t>FNTC-174-2017</t>
  </si>
  <si>
    <t>Espacios de formación e instrucción que fomenten el potencial, las habilidades y las capacidades de los jóvenes en relación con el emprendimiento social, el turismo, la economía naranja, acorde con las necesidades del territorio y los propósitos de la Estrategia sacúdete</t>
  </si>
  <si>
    <t>FNTC-199-2020</t>
  </si>
  <si>
    <t>Teatro de Santa Marta</t>
  </si>
  <si>
    <t>FPT-268-2012</t>
  </si>
  <si>
    <t xml:space="preserve"> Señalización Turística Peatonal del Centro de Popayán</t>
  </si>
  <si>
    <t>FNTC-084A-2019</t>
  </si>
  <si>
    <t>Construcción de obras complementarias  Santuario de Flora y Fauna los Colorados , San Juan de Nepomuceno</t>
  </si>
  <si>
    <t>FNTC-196-2017</t>
  </si>
  <si>
    <t>Restauración del Muelle de Puerto Colombia, Atlántico</t>
  </si>
  <si>
    <t xml:space="preserve">FNT-214-2016 </t>
  </si>
  <si>
    <t>Construccion de la Base Naútica de Necoclí</t>
  </si>
  <si>
    <t>FNTC-195-2017</t>
  </si>
  <si>
    <t>Asistencia tecnica para el fortalecimiento ecoturístico del Ecosistema estrategico, Playa Blanca Lago de Tota</t>
  </si>
  <si>
    <t>FNTC-168-2017</t>
  </si>
  <si>
    <t>Construcción, Suministro, e Instalación del Sistema de Señalización Turística peatonal del Municipio de Paipa</t>
  </si>
  <si>
    <t>FNTC-044-2019</t>
  </si>
  <si>
    <t>Diseño del producto turístico de la ruta de la cuenca del rio Cusiana</t>
  </si>
  <si>
    <t xml:space="preserve">FNTC-300A-2020 </t>
  </si>
  <si>
    <t>FNTC-342-2021 Punto de información turística tipo tótem digital</t>
  </si>
  <si>
    <t>FNTC-342-2021</t>
  </si>
  <si>
    <t xml:space="preserve">FNTC-168-2021 curso especializado en turismo cultural e histórico y emprendimiento sostenible </t>
  </si>
  <si>
    <t>FNTC-168-2021</t>
  </si>
  <si>
    <t xml:space="preserve"> Plan de
Desarrollo Turístico convencional para los Municipios de Mocoa y Villa Garzón</t>
  </si>
  <si>
    <t>FNTC-181-2020</t>
  </si>
  <si>
    <t xml:space="preserve">Acciones de promoción recuperación del sector turístico de Bogotá </t>
  </si>
  <si>
    <t>FNTC-291-2020</t>
  </si>
  <si>
    <t>Centro de Ferias y Exposiciones Expoferias de Manizales</t>
  </si>
  <si>
    <t>Vigente</t>
  </si>
  <si>
    <t>FNT-206-2014</t>
  </si>
  <si>
    <t>Adecuación y obras complementarias a los Senderos Ancestrales Ecoturísticos en el municipio de Envigado</t>
  </si>
  <si>
    <t>FNTC-095-2018</t>
  </si>
  <si>
    <t>Construcción del  Parque Interactivo Floralia, Mun.  Fusagasuga</t>
  </si>
  <si>
    <t>FNTC-106-2019</t>
  </si>
  <si>
    <t>Construcción y Adecuación Plaza Nueva, Mun, La Tebaida Quindío</t>
  </si>
  <si>
    <t>FNTC-117-2019</t>
  </si>
  <si>
    <t xml:space="preserve"> CERTIFICACIÓN SELLO CHECK IN CERTIFICADO</t>
  </si>
  <si>
    <t>FNTC-233-2020</t>
  </si>
  <si>
    <t>FNTC-226-2020</t>
  </si>
  <si>
    <t>Certificación de Protocolos de Bioseguridad</t>
  </si>
  <si>
    <t>FNTC-243-2020</t>
  </si>
  <si>
    <t xml:space="preserve"> FNTC-240-2020</t>
  </si>
  <si>
    <t xml:space="preserve"> FNTC-255-2020</t>
  </si>
  <si>
    <t>FNTC-266-2020</t>
  </si>
  <si>
    <t>FNTC-270-2020</t>
  </si>
  <si>
    <t xml:space="preserve">FNTC-269-2020 </t>
  </si>
  <si>
    <t>FNTC-271-2020</t>
  </si>
  <si>
    <t>FNTC-283-2020</t>
  </si>
  <si>
    <t>PROMOCION TURISTICA DE RIOHACHA</t>
  </si>
  <si>
    <t>FNTC-284-2020</t>
  </si>
  <si>
    <t xml:space="preserve">POSICIONAMIENTO Y PROMOCIÓN DEL DEPARTAMENTO DEL MAGDALENA Y DEL DISTRITO DE SANTA MARTA </t>
  </si>
  <si>
    <t>FNTC- 286-2020</t>
  </si>
  <si>
    <t>DIPLOMADO VIRTUAL EN APROPIACIÓN DE LA CULTURA MUISCA</t>
  </si>
  <si>
    <t>FNTC-289-2020</t>
  </si>
  <si>
    <t>FNTC-292-2020</t>
  </si>
  <si>
    <t>FNTC-293-2020</t>
  </si>
  <si>
    <t>FNTC-296-2020</t>
  </si>
  <si>
    <t>FNTC-297-2020</t>
  </si>
  <si>
    <t>FNTC-300-2020</t>
  </si>
  <si>
    <t>ESTRATEGIA DE PROMOCION DEL DPTO NARIÑO RECORRE NARIÑO DESCUBRE SU MAGIA</t>
  </si>
  <si>
    <t>FNTC-303-2020</t>
  </si>
  <si>
    <t>PLAN MAESTRO DE TURISMO DE VILLAVIEJA - HUILA</t>
  </si>
  <si>
    <t>FNTC-080-2021</t>
  </si>
  <si>
    <t>“Promoción de Antioquia es mágica en el marco de la reactivación turística del Departamento"</t>
  </si>
  <si>
    <t>FNTC-135-2021</t>
  </si>
  <si>
    <t>Elaborar los estudios para el plan de ordenamiento y gestión de playas del sector urbano centro y playa de pueblito sector playa mansa del Municipio de Moñitos – Córdoba.</t>
  </si>
  <si>
    <t>FNTC-164-2021</t>
  </si>
  <si>
    <t>FNTC-178-2021 Diseño del producto turistico para la provincia de marquez Dpto Boyaca</t>
  </si>
  <si>
    <t>FNTC-178-2021</t>
  </si>
  <si>
    <t>FNTC-147-2021 Construir el recinto de módulos de venta y comercialización de productos gastronomicos artesanales y experienciales del mun de quimbaya</t>
  </si>
  <si>
    <t>FNTC-147-2021</t>
  </si>
  <si>
    <t>FNTC-171-2021 Construir el recinto de módulos de venta y comercialización de productos gastronomicos artesanales y experienciales del mun de pijao</t>
  </si>
  <si>
    <t>FNTC-171-2021</t>
  </si>
  <si>
    <t>Construir el recinto de módulos de venta y comercialización de productos gastronomicos artesanales y experienciales del mun de montenegro</t>
  </si>
  <si>
    <t>FNTC-148-2021</t>
  </si>
  <si>
    <t>FNTC-261-2021 realizar las actividades del proyecto FNTP-181-2019 "investigación del mercado eco-turistico"</t>
  </si>
  <si>
    <t>FNTC-261-2021</t>
  </si>
  <si>
    <t>FNTC-271-2021 CONTRUCCIÓN RECINTO GASTRONOMICO MUNICIPIO SANTA ROSA DE CABAL</t>
  </si>
  <si>
    <t>FNTC-271-2021</t>
  </si>
  <si>
    <t>FNTC-274-2021 SELLO "CHECK IN CERTIFICADO"</t>
  </si>
  <si>
    <t>FNTC-274-2021</t>
  </si>
  <si>
    <t>FNTC-250-2021 Realizar remodelación y adecuación de Malecón en el Municipio de Yaguará (Huila)</t>
  </si>
  <si>
    <t>FNTC-250-2021</t>
  </si>
  <si>
    <t>FNTC-308-2021 Realizar las actividades del proyecto FNTP-036-2021 "Promoción del Municipio Jardin como pueblo patrimonio de Colombia"</t>
  </si>
  <si>
    <t>FNTC-308-2021</t>
  </si>
  <si>
    <t>FNTC-327-2021 CONSTRUCCIÓN DEL MIRADOR TURISTICO Y PAISAJISTICO DE SAN JOSÉ</t>
  </si>
  <si>
    <t>FNTC-327-2021</t>
  </si>
  <si>
    <t>FNTC-328-2021 Diseñar el producto turistico de la ruta del bajo SINU</t>
  </si>
  <si>
    <t>FNTC-328-2021</t>
  </si>
  <si>
    <t>FNTC-333-2021 Construcción de obras de espacio público para la consolidación de la Ruta del Achira</t>
  </si>
  <si>
    <t>FNTC-333-2021</t>
  </si>
  <si>
    <t>FNTC-344-2021 Realizar las actividades del proyecto FNTP-080-2021, desarrollo de estrategias de promoción turística nacional en el Departamento de Casanare</t>
  </si>
  <si>
    <t>FNTC-344-2021</t>
  </si>
  <si>
    <t>FNTC-351-2021 certificación del sello "CHECK IN CERTIFICADO"</t>
  </si>
  <si>
    <t>FNTC-351-2021</t>
  </si>
  <si>
    <t>FNTC-337-2021 Mirador de las cometas en el Municipio de la Virginia (Risaralda)</t>
  </si>
  <si>
    <t>FNTC-337-2021</t>
  </si>
  <si>
    <t>FNTC-330-2021 Recuperación, mejoramiento y mantenimiento del inmueble declarado BIC del ámbito nacional</t>
  </si>
  <si>
    <t>FNTC-330-2021</t>
  </si>
  <si>
    <t>FNTC-343-2021 Implementación de la norma técnica sectorial en turismo sostenible NTS-TS 001-1</t>
  </si>
  <si>
    <t>FNTC-343-2021</t>
  </si>
  <si>
    <t xml:space="preserve">FNTC-325-2021 CONSTRUCCIÓN DE UNA INFRAESTRUCTURA TURISTICA EN EL PARQUE EL CLAVEL </t>
  </si>
  <si>
    <t>FNTC-325-2021</t>
  </si>
  <si>
    <t>FNTC-338-2021 Construcción y adecuación de un parque lineal sobre la margen izquierda del rio "Monos" del municipio de la Celia - Risaralda</t>
  </si>
  <si>
    <t>FNTC-338-2021</t>
  </si>
  <si>
    <t>FNTC-350-2021 restauración integral de la casa de la cultura "casa museo" de Jardín</t>
  </si>
  <si>
    <t>FNTC-350-2021</t>
  </si>
  <si>
    <t>FNTC-141-2022 impulsar la competitividad del sector turismo del Dpto Antioquia</t>
  </si>
  <si>
    <t>FNTC-141-2022</t>
  </si>
  <si>
    <t>FNTC-188-2022 Diseño producto turístico Mun Granada - Meta</t>
  </si>
  <si>
    <t>FNTC-188-2022</t>
  </si>
  <si>
    <t>TOTAL GENERAL</t>
  </si>
  <si>
    <t xml:space="preserve">FNTC-074-2021 CONSTRUCCIÓN CENTRO DE ARTES Y CULTURA DEL MUNICIPIO DE ISNOS </t>
  </si>
  <si>
    <t>FNTC-074-2021</t>
  </si>
  <si>
    <t>FNTC-139-2023 CONSTRUCCIÓN Y ADECUACIÓN LA PLAZOLETA REGIONAL DE LA PAZ</t>
  </si>
  <si>
    <t>vigente</t>
  </si>
  <si>
    <t>FNTC-139-2023</t>
  </si>
  <si>
    <t>FNTC 200-2023 CONSTRUCCIÓN E IMPLEMENTACIÓN DEL ECOPARQUE EL VERGEL</t>
  </si>
  <si>
    <t>FNTC-200-2023</t>
  </si>
  <si>
    <t>FNTC-202-2023</t>
  </si>
  <si>
    <t>FNTC-204-2023</t>
  </si>
  <si>
    <t>FNTC-215-2023</t>
  </si>
  <si>
    <t>FNTC-202-2023 CONSTRUCCIÓN DEL MIRADOR TURISTICO, EN LA ZONA DE EXPANSIÓN TURÍSTICA DEL MUNICIPIO DE ARBOLETES</t>
  </si>
  <si>
    <t>FNTC-204-2023 CONSTRUCCIÓN DEL CENTRO TEMÁTICO CHICAO COMO ESCENARIO DE PROMOCIÓN INTERCULTURAL, TURÍSTICO Y DE EMPRENDIMIENTO EN EL MUNICIPIO DE SANTANDER DE QUILICHAO</t>
  </si>
  <si>
    <t>FNTC-215-2023 IMPLEMENTACIÓN DE LA SEÑALIZACIÓN PEATONAL DE LOS ATRACTIVOS TURÍSTICOS DEL SECTOR HISTÓRICO DEL MUNICIPIO DE POPAYÁN</t>
  </si>
  <si>
    <t>FNTC-468-2023 EJECUCIÓN DE UN DIPLOMADO EN DISEÑO DE EXPERIENCIAS CREATIVAS Y TURISMO CULTURAL</t>
  </si>
  <si>
    <t>FNTC-468-2023</t>
  </si>
  <si>
    <t>FNTC-495-2023 PROCESOS DE SOSTENIBILIDAD EN PRESTADORES DE SERVICIOS TURÍSTICOS DE CARTAGENA Y  BOLÍVAR - GREEN COTELCO CAPÍTULO CARTAGENA BOLÍVAR</t>
  </si>
  <si>
    <t>FNTC-495-2023</t>
  </si>
  <si>
    <t>VALOR CONVENIOS</t>
  </si>
  <si>
    <t>No. CONVENIOS</t>
  </si>
  <si>
    <t>APORTE FONTUR</t>
  </si>
  <si>
    <t>APORTE CONTRAPARTE</t>
  </si>
  <si>
    <t>TOTAL VALOR CONVENIO</t>
  </si>
  <si>
    <t>RECURSOS ENTREGADOS CONTRAPARTE</t>
  </si>
  <si>
    <t>RECURSOS EJECUTADOS CONTRAPARTIDA</t>
  </si>
  <si>
    <t>RECURSOS REINTEGRADOS CONTRAPARTE</t>
  </si>
  <si>
    <t xml:space="preserve">TOTAL </t>
  </si>
  <si>
    <t>Cifras en Pesos $</t>
  </si>
  <si>
    <t xml:space="preserve">(*) Corresponde es al Saldo por ejecutar de los recursos de contrapartidas, cuyos conceptod de ejecución incluye pago de comisiones, GMF, pagos contratistas. </t>
  </si>
  <si>
    <t>CONVENIOS RECURSOS CONTRAPARTIDAS ADM POR FONTUR</t>
  </si>
  <si>
    <t>Informe Ejecución convenios 
Recursos Contrapartida administradas por el P.A. FONTUR</t>
  </si>
  <si>
    <t xml:space="preserve">APORTE CONTRAPARTIDA  ADM POR FONTUR </t>
  </si>
  <si>
    <t>% EJ</t>
  </si>
  <si>
    <t>(A+B+C)</t>
  </si>
  <si>
    <t>OTROS APORTES NO ADM X FONTUR</t>
  </si>
  <si>
    <t>SALDO POR EJECUTAR (*)</t>
  </si>
  <si>
    <t>N° APORTES</t>
  </si>
  <si>
    <t>Corte 31/03/2024</t>
  </si>
  <si>
    <t>N° CONVENIOS</t>
  </si>
  <si>
    <t>No.</t>
  </si>
  <si>
    <t xml:space="preserve">OTROS APORTES NO ADMINISTRADOS POR FONTUR </t>
  </si>
  <si>
    <t>ENERO DE 2024</t>
  </si>
  <si>
    <t>FEBRERO DE 2024</t>
  </si>
  <si>
    <t>MARZO DE 2024</t>
  </si>
  <si>
    <t xml:space="preserve">TOTAL RENDIMIENTOS </t>
  </si>
  <si>
    <t>RENDIMIENTOS GENERADOS (*)</t>
  </si>
  <si>
    <t>(*) Se relacionan los rendimientos generados mensualmente en las cuentas donde el aporte de la contraparte es administrado. En donde no se realcionan valores, corresponde a convenios donde a la fecha se ha realizado el reintegro de recursos no ejecutados y rendimientos financieros , por lo que la cuenta bnacaria se encuentra cancelada</t>
  </si>
  <si>
    <t>(**) Los rendimientos son reintegrados a los cooperantes una vez finalizado el convenio</t>
  </si>
  <si>
    <t xml:space="preserve">Los convenios que tiene giro periodico de rendimientos de acuerdo con lo establecido son los siguientes: </t>
  </si>
  <si>
    <t>FPT 268-2012</t>
  </si>
  <si>
    <t>FNTC 195-2017</t>
  </si>
  <si>
    <t>FNT 214-2016</t>
  </si>
  <si>
    <t>Rendimientos Financieros</t>
  </si>
  <si>
    <t>MES</t>
  </si>
  <si>
    <t>VALOR REDNIMIENTOS</t>
  </si>
  <si>
    <t>Cifras en pesos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</si>
</sst>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&quot;€&quot;_-;\-* #,##0.00\ &quot;€&quot;_-;_-* &quot;-&quot;??\ &quot;€&quot;_-;_-@_-"/>
    <numFmt numFmtId="166" formatCode="#,##0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b/>
      <sz val="10"/>
      <color theme="0"/>
      <name val="Segoe UI Semilight"/>
      <family val="2"/>
    </font>
    <font>
      <sz val="10"/>
      <color rgb="FF000000"/>
      <name val="Segoe UI Semilight"/>
      <family val="2"/>
    </font>
    <font>
      <b/>
      <sz val="8"/>
      <name val="Segoe UI Semilight"/>
      <family val="2"/>
    </font>
    <font>
      <b/>
      <sz val="10"/>
      <name val="Segoe UI Semilight"/>
      <family val="2"/>
    </font>
    <font>
      <b/>
      <sz val="9"/>
      <name val="Segoe UI Semilight"/>
      <family val="2"/>
    </font>
    <font>
      <sz val="8.5"/>
      <color theme="1"/>
      <name val="Segoe UI Semilight"/>
      <family val="2"/>
    </font>
    <font>
      <b/>
      <sz val="8.5"/>
      <color theme="1"/>
      <name val="Segoe UI Semilight"/>
      <family val="2"/>
    </font>
    <font>
      <sz val="8.5"/>
      <name val="Segoe UI Semilight"/>
      <family val="2"/>
    </font>
    <font>
      <sz val="8"/>
      <color theme="1"/>
      <name val="Segoe UI Semilight"/>
      <family val="2"/>
    </font>
    <font>
      <b/>
      <sz val="8"/>
      <color theme="1"/>
      <name val="Segoe UI Semilight"/>
      <family val="2"/>
    </font>
    <font>
      <i/>
      <sz val="8.5"/>
      <color theme="1"/>
      <name val="Segoe UI Semilight"/>
      <family val="2"/>
    </font>
    <font>
      <i/>
      <sz val="10"/>
      <color theme="1"/>
      <name val="Segoe UI Semilight"/>
      <family val="2"/>
    </font>
    <font>
      <b/>
      <sz val="8"/>
      <color rgb="FFFFFFFF"/>
      <name val="Verdana"/>
      <family val="2"/>
    </font>
    <font>
      <i/>
      <sz val="9"/>
      <name val="Segoe UI Semilight"/>
      <family val="2"/>
    </font>
    <font>
      <sz val="9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226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Alignment="1">
      <alignment horizontal="right" vertical="center" wrapText="1" readingOrder="1"/>
    </xf>
    <xf numFmtId="9" fontId="6" fillId="0" borderId="0" xfId="2" applyFont="1" applyFill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9" fontId="4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 wrapText="1" readingOrder="1"/>
    </xf>
    <xf numFmtId="0" fontId="4" fillId="0" borderId="5" xfId="0" applyFont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9" fontId="7" fillId="0" borderId="5" xfId="2" applyFont="1" applyFill="1" applyBorder="1" applyAlignment="1">
      <alignment horizontal="center" vertical="center" wrapText="1" readingOrder="1"/>
    </xf>
    <xf numFmtId="0" fontId="9" fillId="5" borderId="2" xfId="0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9" fontId="9" fillId="5" borderId="2" xfId="2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right" vertical="center" wrapText="1"/>
    </xf>
    <xf numFmtId="38" fontId="11" fillId="2" borderId="2" xfId="0" applyNumberFormat="1" applyFont="1" applyFill="1" applyBorder="1" applyAlignment="1">
      <alignment horizontal="right" vertical="center" wrapText="1"/>
    </xf>
    <xf numFmtId="43" fontId="11" fillId="0" borderId="2" xfId="1" applyFont="1" applyBorder="1" applyAlignment="1">
      <alignment horizontal="right" vertical="center" wrapText="1"/>
    </xf>
    <xf numFmtId="10" fontId="14" fillId="0" borderId="2" xfId="2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/>
    <xf numFmtId="43" fontId="11" fillId="2" borderId="2" xfId="1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8" fontId="11" fillId="0" borderId="4" xfId="0" applyNumberFormat="1" applyFont="1" applyBorder="1" applyAlignment="1">
      <alignment horizontal="right" vertical="center" wrapText="1"/>
    </xf>
    <xf numFmtId="40" fontId="11" fillId="0" borderId="2" xfId="0" applyNumberFormat="1" applyFont="1" applyBorder="1" applyAlignment="1">
      <alignment horizontal="right" vertical="center" wrapText="1"/>
    </xf>
    <xf numFmtId="38" fontId="13" fillId="2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43" fontId="13" fillId="0" borderId="2" xfId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164" fontId="15" fillId="4" borderId="2" xfId="1" applyNumberFormat="1" applyFont="1" applyFill="1" applyBorder="1" applyAlignment="1">
      <alignment vertical="center"/>
    </xf>
    <xf numFmtId="10" fontId="15" fillId="4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/>
    <xf numFmtId="43" fontId="14" fillId="0" borderId="0" xfId="1" applyFont="1"/>
    <xf numFmtId="0" fontId="16" fillId="0" borderId="0" xfId="0" applyFont="1" applyAlignment="1">
      <alignment vertical="center"/>
    </xf>
    <xf numFmtId="0" fontId="17" fillId="0" borderId="0" xfId="0" applyFont="1"/>
    <xf numFmtId="43" fontId="11" fillId="0" borderId="0" xfId="0" applyNumberFormat="1" applyFont="1"/>
    <xf numFmtId="164" fontId="11" fillId="3" borderId="2" xfId="1" applyNumberFormat="1" applyFont="1" applyFill="1" applyBorder="1" applyAlignment="1">
      <alignment vertical="center"/>
    </xf>
    <xf numFmtId="38" fontId="11" fillId="0" borderId="0" xfId="0" applyNumberFormat="1" applyFont="1"/>
    <xf numFmtId="0" fontId="13" fillId="0" borderId="0" xfId="0" applyFont="1"/>
    <xf numFmtId="43" fontId="13" fillId="0" borderId="0" xfId="1" applyFont="1" applyFill="1"/>
    <xf numFmtId="0" fontId="13" fillId="0" borderId="0" xfId="0" applyFont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 readingOrder="1"/>
    </xf>
    <xf numFmtId="3" fontId="4" fillId="0" borderId="5" xfId="1" applyNumberFormat="1" applyFont="1" applyFill="1" applyBorder="1" applyAlignment="1">
      <alignment horizontal="right" vertical="center" wrapText="1" readingOrder="1"/>
    </xf>
    <xf numFmtId="3" fontId="7" fillId="0" borderId="6" xfId="0" applyNumberFormat="1" applyFont="1" applyBorder="1" applyAlignment="1">
      <alignment horizontal="right" vertical="center" wrapText="1" readingOrder="1"/>
    </xf>
    <xf numFmtId="3" fontId="7" fillId="0" borderId="0" xfId="0" applyNumberFormat="1" applyFont="1" applyAlignment="1">
      <alignment horizontal="right" vertical="center" wrapText="1" readingOrder="1"/>
    </xf>
    <xf numFmtId="3" fontId="4" fillId="0" borderId="0" xfId="0" applyNumberFormat="1" applyFont="1" applyAlignment="1">
      <alignment horizontal="right" vertical="center" wrapText="1" readingOrder="1"/>
    </xf>
    <xf numFmtId="3" fontId="9" fillId="5" borderId="2" xfId="0" applyNumberFormat="1" applyFont="1" applyFill="1" applyBorder="1" applyAlignment="1">
      <alignment horizontal="right" vertical="center" wrapText="1" readingOrder="1"/>
    </xf>
    <xf numFmtId="3" fontId="9" fillId="5" borderId="7" xfId="0" applyNumberFormat="1" applyFont="1" applyFill="1" applyBorder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164" fontId="11" fillId="0" borderId="2" xfId="1" applyNumberFormat="1" applyFont="1" applyBorder="1"/>
    <xf numFmtId="164" fontId="11" fillId="0" borderId="2" xfId="1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164" fontId="13" fillId="0" borderId="2" xfId="1" applyNumberFormat="1" applyFont="1" applyBorder="1" applyAlignment="1">
      <alignment vertical="center"/>
    </xf>
    <xf numFmtId="17" fontId="4" fillId="0" borderId="3" xfId="0" applyNumberFormat="1" applyFont="1" applyBorder="1" applyAlignment="1">
      <alignment horizontal="center" vertical="center" wrapText="1"/>
    </xf>
    <xf numFmtId="17" fontId="4" fillId="0" borderId="5" xfId="0" applyNumberFormat="1" applyFont="1" applyBorder="1" applyAlignment="1">
      <alignment horizontal="center" vertical="center" wrapText="1"/>
    </xf>
    <xf numFmtId="164" fontId="9" fillId="5" borderId="2" xfId="1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8" fontId="11" fillId="0" borderId="3" xfId="0" applyNumberFormat="1" applyFont="1" applyBorder="1" applyAlignment="1">
      <alignment horizontal="right" vertical="center" wrapText="1"/>
    </xf>
    <xf numFmtId="38" fontId="11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 wrapText="1"/>
    </xf>
    <xf numFmtId="38" fontId="13" fillId="0" borderId="4" xfId="0" applyNumberFormat="1" applyFont="1" applyBorder="1" applyAlignment="1">
      <alignment horizontal="right" vertical="center" wrapText="1"/>
    </xf>
    <xf numFmtId="38" fontId="11" fillId="0" borderId="5" xfId="0" applyNumberFormat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center" vertical="center" wrapText="1"/>
    </xf>
    <xf numFmtId="43" fontId="11" fillId="0" borderId="5" xfId="1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right" vertical="center" wrapText="1" readingOrder="1"/>
    </xf>
  </cellXfs>
  <cellStyles count="6">
    <cellStyle name="Hipervínculo 2" xfId="3" xr:uid="{33736A7F-55A6-49A1-A7F7-DE0ED01C6721}"/>
    <cellStyle name="Millares" xfId="1" builtinId="3"/>
    <cellStyle name="Moneda 2 2" xfId="5" xr:uid="{1911BEA3-8ACC-46DD-8467-36AF8390442A}"/>
    <cellStyle name="Normal" xfId="0" builtinId="0"/>
    <cellStyle name="Normal 3" xfId="4" xr:uid="{9B760DBF-4CE3-4C86-8232-3978BD5011A9}"/>
    <cellStyle name="Porcentaje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Servidor_Archivos\200_Vice_Negocios_Operaciones\Gerencia_Procesos_Liquidatorios\zona_comun\INFORMES%20DE%20GESTION%20(ARIEL)\INFORMES%20VIGENCIA%202010\INFORMES%20ENERO%202010\JPP\310373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09"/>
      <sheetName val="MAR09"/>
      <sheetName val="ABR09"/>
      <sheetName val="DIC08"/>
      <sheetName val="MAY09"/>
      <sheetName val="ENEMAY09"/>
      <sheetName val="Hoja1"/>
      <sheetName val="JUN09"/>
      <sheetName val="JULI09"/>
      <sheetName val="AGO09"/>
      <sheetName val="SEPTIEMBRE"/>
      <sheetName val="DIC09"/>
      <sheetName val="OCT09"/>
      <sheetName val="ENE010"/>
      <sheetName val="PPTO 310373 "/>
      <sheetName val="RESUMEN"/>
      <sheetName val="DETALLADO"/>
      <sheetName val="FUENTES Y USOS"/>
      <sheetName val="APORTES"/>
      <sheetName val="ACTIVOS"/>
      <sheetName val="CARTERAS COLECTIVAS"/>
      <sheetName val="CUENTAS BANCARIAS "/>
      <sheetName val="COMISION "/>
      <sheetName val="COMPOSICION DE LOS FONDOS "/>
      <sheetName val="DLL  PAGOS "/>
      <sheetName val="DLL DE APORTES"/>
      <sheetName val="PARTIDAS PENDIENTES POR IDENTIF"/>
      <sheetName val="PROCESOS TERMINADOS"/>
      <sheetName val="RESUMEN SEMESTRAL"/>
      <sheetName val="DETALLADO SEMESTRAL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BADT_MAYOR</v>
          </cell>
          <cell r="B1" t="str">
            <v>BADT_MAYOR_DESCRIPCION</v>
          </cell>
          <cell r="C1" t="str">
            <v>BADT_SALDO_ANTERIOR_DEBITO</v>
          </cell>
          <cell r="D1" t="str">
            <v>BADT_SALDO_ANTERIOR_CREDITO</v>
          </cell>
          <cell r="E1" t="str">
            <v>BADT_VALOR_DEBITO</v>
          </cell>
          <cell r="F1" t="str">
            <v>BADT_VALOR_CREDITO</v>
          </cell>
          <cell r="G1" t="str">
            <v>BADT_SALDO_ACTUAL_DEBITO</v>
          </cell>
          <cell r="H1" t="str">
            <v>BADT_SALDO_ACTUAL_CREDITO</v>
          </cell>
        </row>
        <row r="2">
          <cell r="A2">
            <v>71</v>
          </cell>
          <cell r="B2" t="str">
            <v>ACTIVO</v>
          </cell>
          <cell r="C2">
            <v>10064789939.58</v>
          </cell>
          <cell r="D2">
            <v>0</v>
          </cell>
          <cell r="E2">
            <v>20005855477.470001</v>
          </cell>
          <cell r="F2">
            <v>11212179772.01</v>
          </cell>
          <cell r="G2">
            <v>18858465645.040001</v>
          </cell>
          <cell r="H2">
            <v>0</v>
          </cell>
        </row>
        <row r="3">
          <cell r="A3">
            <v>711</v>
          </cell>
          <cell r="B3" t="str">
            <v>DISPONIBLE</v>
          </cell>
          <cell r="C3">
            <v>1263630.3899999999</v>
          </cell>
          <cell r="D3">
            <v>0</v>
          </cell>
          <cell r="E3">
            <v>4766340</v>
          </cell>
          <cell r="F3">
            <v>0</v>
          </cell>
          <cell r="G3">
            <v>6029970.3899999997</v>
          </cell>
          <cell r="H3">
            <v>0</v>
          </cell>
        </row>
        <row r="4">
          <cell r="A4">
            <v>71115</v>
          </cell>
          <cell r="B4" t="str">
            <v>BANCOS Y OTRAS ENTIDADES FINANCIERAS</v>
          </cell>
          <cell r="C4">
            <v>1263630.3899999999</v>
          </cell>
          <cell r="D4">
            <v>0</v>
          </cell>
          <cell r="E4">
            <v>4766340</v>
          </cell>
          <cell r="F4">
            <v>0</v>
          </cell>
          <cell r="G4">
            <v>6029970.3899999997</v>
          </cell>
          <cell r="H4">
            <v>0</v>
          </cell>
        </row>
        <row r="5">
          <cell r="A5">
            <v>7111505</v>
          </cell>
          <cell r="B5" t="str">
            <v>BANCOS</v>
          </cell>
          <cell r="C5">
            <v>1263630.3899999999</v>
          </cell>
          <cell r="D5">
            <v>0</v>
          </cell>
          <cell r="E5">
            <v>4766340</v>
          </cell>
          <cell r="F5">
            <v>0</v>
          </cell>
          <cell r="G5">
            <v>6029970.3899999997</v>
          </cell>
          <cell r="H5">
            <v>0</v>
          </cell>
        </row>
        <row r="6">
          <cell r="A6">
            <v>7111505013</v>
          </cell>
          <cell r="B6" t="str">
            <v>BANCO BBVA</v>
          </cell>
          <cell r="C6">
            <v>1263630.3899999999</v>
          </cell>
          <cell r="D6">
            <v>0</v>
          </cell>
          <cell r="E6">
            <v>4766340</v>
          </cell>
          <cell r="F6">
            <v>0</v>
          </cell>
          <cell r="G6">
            <v>6029970.3899999997</v>
          </cell>
          <cell r="H6">
            <v>0</v>
          </cell>
        </row>
        <row r="7">
          <cell r="A7" t="str">
            <v>----------------</v>
          </cell>
          <cell r="B7" t="str">
            <v>------------------------------</v>
          </cell>
        </row>
        <row r="8">
          <cell r="A8">
            <v>309005916</v>
          </cell>
          <cell r="B8" t="str">
            <v>CTA AHORROS 309005916 (310373)</v>
          </cell>
          <cell r="C8">
            <v>1263630.3899999999</v>
          </cell>
          <cell r="D8">
            <v>0</v>
          </cell>
          <cell r="E8">
            <v>4766340</v>
          </cell>
          <cell r="F8">
            <v>0</v>
          </cell>
          <cell r="G8">
            <v>6029970.3899999997</v>
          </cell>
          <cell r="H8">
            <v>0</v>
          </cell>
        </row>
        <row r="9">
          <cell r="A9" t="str">
            <v>----------------</v>
          </cell>
          <cell r="B9" t="str">
            <v>------------------------------</v>
          </cell>
        </row>
        <row r="10">
          <cell r="A10">
            <v>713</v>
          </cell>
          <cell r="B10" t="str">
            <v>INVERSIONES</v>
          </cell>
          <cell r="C10">
            <v>10061669825.82</v>
          </cell>
          <cell r="D10">
            <v>0</v>
          </cell>
          <cell r="E10">
            <v>19990849100.939999</v>
          </cell>
          <cell r="F10">
            <v>11201222832.98</v>
          </cell>
          <cell r="G10">
            <v>18851296093.779999</v>
          </cell>
          <cell r="H10">
            <v>0</v>
          </cell>
        </row>
        <row r="11">
          <cell r="A11">
            <v>71306</v>
          </cell>
          <cell r="B11" t="str">
            <v>INVERSIONES NEGOCIABLES EN TITULOS PARTICIPATIVOS</v>
          </cell>
          <cell r="C11">
            <v>10061669825.82</v>
          </cell>
          <cell r="D11">
            <v>0</v>
          </cell>
          <cell r="E11">
            <v>19990849100.939999</v>
          </cell>
          <cell r="F11">
            <v>11201222832.98</v>
          </cell>
          <cell r="G11">
            <v>18851296093.779999</v>
          </cell>
          <cell r="H11">
            <v>0</v>
          </cell>
        </row>
        <row r="12">
          <cell r="A12">
            <v>7130605</v>
          </cell>
          <cell r="B12" t="str">
            <v>PARTICIPACION EN FONDOS COMUNES ORDINARIOS</v>
          </cell>
          <cell r="C12">
            <v>10061669825.82</v>
          </cell>
          <cell r="D12">
            <v>0</v>
          </cell>
          <cell r="E12">
            <v>902487251.80999994</v>
          </cell>
          <cell r="F12">
            <v>1670241367.98</v>
          </cell>
          <cell r="G12">
            <v>9293915709.6499996</v>
          </cell>
          <cell r="H12">
            <v>0</v>
          </cell>
        </row>
        <row r="13">
          <cell r="A13">
            <v>7130605001</v>
          </cell>
          <cell r="B13" t="str">
            <v>VALOR NOMINAL</v>
          </cell>
          <cell r="C13">
            <v>10061669825.82</v>
          </cell>
          <cell r="D13">
            <v>0</v>
          </cell>
          <cell r="E13">
            <v>902487251.80999994</v>
          </cell>
          <cell r="F13">
            <v>1670241367.98</v>
          </cell>
          <cell r="G13">
            <v>9293915709.6499996</v>
          </cell>
          <cell r="H13">
            <v>0</v>
          </cell>
        </row>
        <row r="14">
          <cell r="A14" t="str">
            <v>----------------</v>
          </cell>
          <cell r="B14" t="str">
            <v>------------------------------</v>
          </cell>
        </row>
        <row r="15">
          <cell r="A15">
            <v>830045720</v>
          </cell>
          <cell r="B15" t="str">
            <v>CARTERA COLECTIVA ABIERTA EFECTIVO A LA VISTA</v>
          </cell>
          <cell r="C15">
            <v>10061669825.82</v>
          </cell>
          <cell r="D15">
            <v>0</v>
          </cell>
          <cell r="E15">
            <v>91161306.879999995</v>
          </cell>
          <cell r="F15">
            <v>858915423.04999995</v>
          </cell>
          <cell r="G15">
            <v>9293915709.6499996</v>
          </cell>
          <cell r="H15">
            <v>0</v>
          </cell>
        </row>
        <row r="16">
          <cell r="A16">
            <v>310373</v>
          </cell>
          <cell r="B16" t="str">
            <v xml:space="preserve">FID José Prudencio Padilla en Liquidación    </v>
          </cell>
          <cell r="C16">
            <v>0</v>
          </cell>
          <cell r="D16">
            <v>0</v>
          </cell>
          <cell r="E16">
            <v>811325944.92999995</v>
          </cell>
          <cell r="F16">
            <v>811325944.92999995</v>
          </cell>
          <cell r="G16">
            <v>0</v>
          </cell>
          <cell r="H16">
            <v>0</v>
          </cell>
        </row>
        <row r="17">
          <cell r="A17" t="str">
            <v>----------------</v>
          </cell>
          <cell r="B17" t="str">
            <v>------------------------------</v>
          </cell>
        </row>
        <row r="18">
          <cell r="A18">
            <v>7130606</v>
          </cell>
          <cell r="B18" t="str">
            <v>PARTICIPACION EN FONDOS COMUNES ESPECIALES</v>
          </cell>
          <cell r="C18">
            <v>0</v>
          </cell>
          <cell r="D18">
            <v>0</v>
          </cell>
          <cell r="E18">
            <v>19088361849.130001</v>
          </cell>
          <cell r="F18">
            <v>9530981465</v>
          </cell>
          <cell r="G18">
            <v>9557380384.1299992</v>
          </cell>
          <cell r="H18">
            <v>0</v>
          </cell>
        </row>
        <row r="19">
          <cell r="A19">
            <v>7130606001</v>
          </cell>
          <cell r="B19" t="str">
            <v>VALOR NOMINAL</v>
          </cell>
          <cell r="C19">
            <v>0</v>
          </cell>
          <cell r="D19">
            <v>0</v>
          </cell>
          <cell r="E19">
            <v>19088361849.130001</v>
          </cell>
          <cell r="F19">
            <v>9530981465</v>
          </cell>
          <cell r="G19">
            <v>9557380384.1299992</v>
          </cell>
          <cell r="H19">
            <v>0</v>
          </cell>
        </row>
        <row r="20">
          <cell r="A20" t="str">
            <v>----------------</v>
          </cell>
          <cell r="B20" t="str">
            <v>------------------------------</v>
          </cell>
        </row>
        <row r="21">
          <cell r="A21">
            <v>900251864</v>
          </cell>
          <cell r="B21" t="str">
            <v>CARTERA COLECTIVA ABIERTA DE ALTA LIQUIDEZ</v>
          </cell>
          <cell r="C21">
            <v>0</v>
          </cell>
          <cell r="D21">
            <v>0</v>
          </cell>
          <cell r="E21">
            <v>9557380384.1299992</v>
          </cell>
          <cell r="F21">
            <v>0</v>
          </cell>
          <cell r="G21">
            <v>9557380384.1299992</v>
          </cell>
          <cell r="H21">
            <v>0</v>
          </cell>
        </row>
        <row r="22">
          <cell r="A22">
            <v>180073</v>
          </cell>
          <cell r="B22" t="str">
            <v>CARTERA COLECTIVA DE ALTA LIQUIDEZ</v>
          </cell>
          <cell r="C22">
            <v>0</v>
          </cell>
          <cell r="D22">
            <v>0</v>
          </cell>
          <cell r="E22">
            <v>9530981465</v>
          </cell>
          <cell r="F22">
            <v>9530981465</v>
          </cell>
          <cell r="G22">
            <v>0</v>
          </cell>
          <cell r="H22">
            <v>0</v>
          </cell>
        </row>
        <row r="23">
          <cell r="A23" t="str">
            <v>----------------</v>
          </cell>
          <cell r="B23" t="str">
            <v>------------------------------</v>
          </cell>
        </row>
        <row r="24">
          <cell r="A24">
            <v>716</v>
          </cell>
          <cell r="B24" t="str">
            <v>CUENTAS POR COBRAR</v>
          </cell>
          <cell r="C24">
            <v>1856483.37</v>
          </cell>
          <cell r="D24">
            <v>0</v>
          </cell>
          <cell r="E24">
            <v>10240036.529999999</v>
          </cell>
          <cell r="F24">
            <v>10956939.029999999</v>
          </cell>
          <cell r="G24">
            <v>1139580.8700000001</v>
          </cell>
          <cell r="H24">
            <v>0</v>
          </cell>
        </row>
        <row r="25">
          <cell r="A25">
            <v>71635</v>
          </cell>
          <cell r="B25" t="str">
            <v>PAGOS POR CUENTA DE CLIENTES</v>
          </cell>
          <cell r="C25">
            <v>0</v>
          </cell>
          <cell r="D25">
            <v>0</v>
          </cell>
          <cell r="E25">
            <v>10240036.529999999</v>
          </cell>
          <cell r="F25">
            <v>10240036.529999999</v>
          </cell>
          <cell r="G25">
            <v>0</v>
          </cell>
          <cell r="H25">
            <v>0</v>
          </cell>
        </row>
        <row r="26">
          <cell r="A26">
            <v>7163501</v>
          </cell>
          <cell r="B26" t="str">
            <v>PAGOS POR CUENTA DE CLIENTES</v>
          </cell>
          <cell r="C26">
            <v>0</v>
          </cell>
          <cell r="D26">
            <v>0</v>
          </cell>
          <cell r="E26">
            <v>10240036.529999999</v>
          </cell>
          <cell r="F26">
            <v>10240036.529999999</v>
          </cell>
          <cell r="G26">
            <v>0</v>
          </cell>
          <cell r="H26">
            <v>0</v>
          </cell>
        </row>
        <row r="27">
          <cell r="A27">
            <v>7163501001</v>
          </cell>
          <cell r="B27" t="str">
            <v>PAGOS POR CUENTA DE CLIENTES</v>
          </cell>
          <cell r="C27">
            <v>0</v>
          </cell>
          <cell r="D27">
            <v>0</v>
          </cell>
          <cell r="E27">
            <v>10240036.529999999</v>
          </cell>
          <cell r="F27">
            <v>10240036.529999999</v>
          </cell>
          <cell r="G27">
            <v>0</v>
          </cell>
          <cell r="H27">
            <v>0</v>
          </cell>
        </row>
        <row r="28">
          <cell r="A28" t="str">
            <v>----------------</v>
          </cell>
          <cell r="B28" t="str">
            <v>------------------------------</v>
          </cell>
        </row>
        <row r="29">
          <cell r="A29">
            <v>79405204</v>
          </cell>
          <cell r="B29" t="str">
            <v>ALMONACID SIERRA JUAN JORGE</v>
          </cell>
          <cell r="C29">
            <v>0</v>
          </cell>
          <cell r="D29">
            <v>0</v>
          </cell>
          <cell r="E29">
            <v>3335843.51</v>
          </cell>
          <cell r="F29">
            <v>3335843.51</v>
          </cell>
          <cell r="G29">
            <v>0</v>
          </cell>
          <cell r="H29">
            <v>0</v>
          </cell>
        </row>
        <row r="30">
          <cell r="A30">
            <v>830114172</v>
          </cell>
          <cell r="B30" t="str">
            <v>COOPERATIVA CENTRO DE ASESORIAS E INVESTIGACIONES JURIDICAS</v>
          </cell>
          <cell r="C30">
            <v>0</v>
          </cell>
          <cell r="D30">
            <v>0</v>
          </cell>
          <cell r="E30">
            <v>6671687.0199999996</v>
          </cell>
          <cell r="F30">
            <v>6671687.0199999996</v>
          </cell>
          <cell r="G30">
            <v>0</v>
          </cell>
          <cell r="H30">
            <v>0</v>
          </cell>
        </row>
        <row r="31">
          <cell r="A31">
            <v>91255118</v>
          </cell>
          <cell r="B31" t="str">
            <v>NAVAS URIBE ENEAS CLAUDIO</v>
          </cell>
          <cell r="C31">
            <v>0</v>
          </cell>
          <cell r="D31">
            <v>0</v>
          </cell>
          <cell r="E31">
            <v>232506</v>
          </cell>
          <cell r="F31">
            <v>232506</v>
          </cell>
          <cell r="G31">
            <v>0</v>
          </cell>
          <cell r="H31">
            <v>0</v>
          </cell>
        </row>
        <row r="32">
          <cell r="A32" t="str">
            <v>----------------</v>
          </cell>
          <cell r="B32" t="str">
            <v>------------------------------</v>
          </cell>
        </row>
        <row r="33">
          <cell r="A33">
            <v>71687</v>
          </cell>
          <cell r="B33" t="str">
            <v>DIVERSAS</v>
          </cell>
          <cell r="C33">
            <v>2569857</v>
          </cell>
          <cell r="D33">
            <v>0</v>
          </cell>
          <cell r="E33">
            <v>0</v>
          </cell>
          <cell r="F33">
            <v>0</v>
          </cell>
          <cell r="G33">
            <v>2569857</v>
          </cell>
          <cell r="H33">
            <v>0</v>
          </cell>
        </row>
        <row r="34">
          <cell r="A34">
            <v>7168701</v>
          </cell>
          <cell r="B34" t="str">
            <v>DIVERSAS</v>
          </cell>
          <cell r="C34">
            <v>2569857</v>
          </cell>
          <cell r="D34">
            <v>0</v>
          </cell>
          <cell r="E34">
            <v>0</v>
          </cell>
          <cell r="F34">
            <v>0</v>
          </cell>
          <cell r="G34">
            <v>2569857</v>
          </cell>
          <cell r="H34">
            <v>0</v>
          </cell>
        </row>
        <row r="35">
          <cell r="A35">
            <v>7168701003</v>
          </cell>
          <cell r="B35" t="str">
            <v>DIVERSAS</v>
          </cell>
          <cell r="C35">
            <v>2569857</v>
          </cell>
          <cell r="D35">
            <v>0</v>
          </cell>
          <cell r="E35">
            <v>0</v>
          </cell>
          <cell r="F35">
            <v>0</v>
          </cell>
          <cell r="G35">
            <v>2569857</v>
          </cell>
          <cell r="H35">
            <v>0</v>
          </cell>
        </row>
        <row r="36">
          <cell r="A36" t="str">
            <v>----------------</v>
          </cell>
          <cell r="B36" t="str">
            <v>------------------------------</v>
          </cell>
        </row>
        <row r="37">
          <cell r="A37">
            <v>860003020</v>
          </cell>
          <cell r="B37" t="str">
            <v>BBVA</v>
          </cell>
          <cell r="C37">
            <v>2569857</v>
          </cell>
          <cell r="D37">
            <v>0</v>
          </cell>
          <cell r="E37">
            <v>0</v>
          </cell>
          <cell r="F37">
            <v>0</v>
          </cell>
          <cell r="G37">
            <v>2569857</v>
          </cell>
          <cell r="H37">
            <v>0</v>
          </cell>
        </row>
        <row r="38">
          <cell r="A38" t="str">
            <v>----------------</v>
          </cell>
          <cell r="B38" t="str">
            <v>------------------------------</v>
          </cell>
        </row>
        <row r="39">
          <cell r="A39">
            <v>71698</v>
          </cell>
          <cell r="B39" t="str">
            <v>OTRAS PROVISIONES CUENTAS POR COBRAR</v>
          </cell>
          <cell r="C39">
            <v>0</v>
          </cell>
          <cell r="D39">
            <v>713373.63</v>
          </cell>
          <cell r="E39">
            <v>0</v>
          </cell>
          <cell r="F39">
            <v>716902.5</v>
          </cell>
          <cell r="G39">
            <v>0</v>
          </cell>
          <cell r="H39">
            <v>1430276.13</v>
          </cell>
        </row>
        <row r="40">
          <cell r="A40">
            <v>7169895</v>
          </cell>
          <cell r="B40" t="str">
            <v>OTRAS</v>
          </cell>
          <cell r="C40">
            <v>0</v>
          </cell>
          <cell r="D40">
            <v>713373.63</v>
          </cell>
          <cell r="E40">
            <v>0</v>
          </cell>
          <cell r="F40">
            <v>716902.5</v>
          </cell>
          <cell r="G40">
            <v>0</v>
          </cell>
          <cell r="H40">
            <v>1430276.13</v>
          </cell>
        </row>
        <row r="41">
          <cell r="A41">
            <v>7169895001</v>
          </cell>
          <cell r="B41" t="str">
            <v>OTRAS</v>
          </cell>
          <cell r="C41">
            <v>0</v>
          </cell>
          <cell r="D41">
            <v>713373.63</v>
          </cell>
          <cell r="E41">
            <v>0</v>
          </cell>
          <cell r="F41">
            <v>716902.5</v>
          </cell>
          <cell r="G41">
            <v>0</v>
          </cell>
          <cell r="H41">
            <v>1430276.13</v>
          </cell>
        </row>
        <row r="42">
          <cell r="A42" t="str">
            <v>----------------</v>
          </cell>
          <cell r="B42" t="str">
            <v>------------------------------</v>
          </cell>
        </row>
        <row r="43">
          <cell r="A43">
            <v>860003020</v>
          </cell>
          <cell r="B43" t="str">
            <v>BBVA</v>
          </cell>
          <cell r="C43">
            <v>0</v>
          </cell>
          <cell r="D43">
            <v>713373.63</v>
          </cell>
          <cell r="E43">
            <v>0</v>
          </cell>
          <cell r="F43">
            <v>716902.5</v>
          </cell>
          <cell r="G43">
            <v>0</v>
          </cell>
          <cell r="H43">
            <v>1430276.13</v>
          </cell>
        </row>
        <row r="44">
          <cell r="A44" t="str">
            <v>----------------</v>
          </cell>
          <cell r="B44" t="str">
            <v>------------------------------</v>
          </cell>
        </row>
        <row r="45">
          <cell r="A45">
            <v>72</v>
          </cell>
          <cell r="B45" t="str">
            <v>PASIVOS</v>
          </cell>
          <cell r="C45">
            <v>0</v>
          </cell>
          <cell r="D45">
            <v>3806908838.6999998</v>
          </cell>
          <cell r="E45">
            <v>3689438078.0300002</v>
          </cell>
          <cell r="F45">
            <v>3702794958.1599998</v>
          </cell>
          <cell r="G45">
            <v>0</v>
          </cell>
          <cell r="H45">
            <v>3820265718.8299999</v>
          </cell>
        </row>
        <row r="46">
          <cell r="A46">
            <v>725</v>
          </cell>
          <cell r="B46" t="str">
            <v>CUENTAS POR PAGAR</v>
          </cell>
          <cell r="C46">
            <v>0</v>
          </cell>
          <cell r="D46">
            <v>68563461</v>
          </cell>
          <cell r="E46">
            <v>3050223744.1199999</v>
          </cell>
          <cell r="F46">
            <v>3063580624.25</v>
          </cell>
          <cell r="G46">
            <v>0</v>
          </cell>
          <cell r="H46">
            <v>81920341.129999995</v>
          </cell>
        </row>
        <row r="47">
          <cell r="A47">
            <v>72510</v>
          </cell>
          <cell r="B47" t="str">
            <v>COMISIONES Y HONORARIOS</v>
          </cell>
          <cell r="C47">
            <v>0</v>
          </cell>
          <cell r="D47">
            <v>56655564.100000001</v>
          </cell>
          <cell r="E47">
            <v>2032407519.28</v>
          </cell>
          <cell r="F47">
            <v>1987280035.1800001</v>
          </cell>
          <cell r="G47">
            <v>0</v>
          </cell>
          <cell r="H47">
            <v>11528080</v>
          </cell>
        </row>
        <row r="48">
          <cell r="A48">
            <v>7251005</v>
          </cell>
          <cell r="B48" t="str">
            <v>COMISIONES</v>
          </cell>
          <cell r="C48">
            <v>0</v>
          </cell>
          <cell r="D48">
            <v>11528080</v>
          </cell>
          <cell r="E48">
            <v>11528080</v>
          </cell>
          <cell r="F48">
            <v>11528080</v>
          </cell>
          <cell r="G48">
            <v>0</v>
          </cell>
          <cell r="H48">
            <v>11528080</v>
          </cell>
        </row>
        <row r="49">
          <cell r="A49">
            <v>7251005001</v>
          </cell>
          <cell r="B49" t="str">
            <v>COMISIONES</v>
          </cell>
          <cell r="C49">
            <v>0</v>
          </cell>
          <cell r="D49">
            <v>11528080</v>
          </cell>
          <cell r="E49">
            <v>11528080</v>
          </cell>
          <cell r="F49">
            <v>11528080</v>
          </cell>
          <cell r="G49">
            <v>0</v>
          </cell>
          <cell r="H49">
            <v>11528080</v>
          </cell>
        </row>
        <row r="50">
          <cell r="A50" t="str">
            <v>----------------</v>
          </cell>
          <cell r="B50" t="str">
            <v>------------------------------</v>
          </cell>
        </row>
        <row r="51">
          <cell r="A51">
            <v>860525148</v>
          </cell>
          <cell r="B51" t="str">
            <v>FIDUCIARIA LA PREVISORA S.A</v>
          </cell>
          <cell r="C51">
            <v>0</v>
          </cell>
          <cell r="D51">
            <v>11528080</v>
          </cell>
          <cell r="E51">
            <v>11528080</v>
          </cell>
          <cell r="F51">
            <v>11528080</v>
          </cell>
          <cell r="G51">
            <v>0</v>
          </cell>
          <cell r="H51">
            <v>11528080</v>
          </cell>
        </row>
        <row r="52">
          <cell r="A52" t="str">
            <v>----------------</v>
          </cell>
          <cell r="B52" t="str">
            <v>------------------------------</v>
          </cell>
        </row>
        <row r="53">
          <cell r="A53">
            <v>7251010</v>
          </cell>
          <cell r="B53" t="str">
            <v>HONORARIOS</v>
          </cell>
          <cell r="C53">
            <v>0</v>
          </cell>
          <cell r="D53">
            <v>45127484.100000001</v>
          </cell>
          <cell r="E53">
            <v>2020879439.28</v>
          </cell>
          <cell r="F53">
            <v>1975751955.1800001</v>
          </cell>
          <cell r="G53">
            <v>0</v>
          </cell>
          <cell r="H53">
            <v>0</v>
          </cell>
        </row>
        <row r="54">
          <cell r="A54">
            <v>7251010001</v>
          </cell>
          <cell r="B54" t="str">
            <v>HONORARIOS</v>
          </cell>
          <cell r="C54">
            <v>0</v>
          </cell>
          <cell r="D54">
            <v>45127484.100000001</v>
          </cell>
          <cell r="E54">
            <v>2020879439.28</v>
          </cell>
          <cell r="F54">
            <v>1975751955.1800001</v>
          </cell>
          <cell r="G54">
            <v>0</v>
          </cell>
          <cell r="H54">
            <v>0</v>
          </cell>
        </row>
        <row r="55">
          <cell r="A55" t="str">
            <v>----------------</v>
          </cell>
          <cell r="B55" t="str">
            <v>------------------------------</v>
          </cell>
        </row>
        <row r="56">
          <cell r="A56">
            <v>79405204</v>
          </cell>
          <cell r="B56" t="str">
            <v>ALMONACID SIERRA JUAN JORGE</v>
          </cell>
          <cell r="C56">
            <v>0</v>
          </cell>
          <cell r="D56">
            <v>0</v>
          </cell>
          <cell r="E56">
            <v>1285100354.8399999</v>
          </cell>
          <cell r="F56">
            <v>1285100354.8399999</v>
          </cell>
          <cell r="G56">
            <v>0</v>
          </cell>
          <cell r="H56">
            <v>0</v>
          </cell>
        </row>
        <row r="57">
          <cell r="A57">
            <v>830114172</v>
          </cell>
          <cell r="B57" t="str">
            <v>COOPERATIVA CENTRO DE ASESORIAS E INVESTIGACIONES JURIDICAS</v>
          </cell>
          <cell r="C57">
            <v>0</v>
          </cell>
          <cell r="D57">
            <v>0</v>
          </cell>
          <cell r="E57">
            <v>645886020.92999995</v>
          </cell>
          <cell r="F57">
            <v>645886020.92999995</v>
          </cell>
          <cell r="G57">
            <v>0</v>
          </cell>
          <cell r="H57">
            <v>0</v>
          </cell>
        </row>
        <row r="58">
          <cell r="A58">
            <v>91255118</v>
          </cell>
          <cell r="B58" t="str">
            <v>NAVAS URIBE ENEAS CLAUDIO</v>
          </cell>
          <cell r="C58">
            <v>0</v>
          </cell>
          <cell r="D58">
            <v>45127484.100000001</v>
          </cell>
          <cell r="E58">
            <v>89893063.510000005</v>
          </cell>
          <cell r="F58">
            <v>44765579.409999996</v>
          </cell>
          <cell r="G58">
            <v>0</v>
          </cell>
          <cell r="H58">
            <v>0</v>
          </cell>
        </row>
        <row r="59">
          <cell r="A59" t="str">
            <v>----------------</v>
          </cell>
          <cell r="B59" t="str">
            <v>------------------------------</v>
          </cell>
        </row>
        <row r="60">
          <cell r="A60">
            <v>72515</v>
          </cell>
          <cell r="B60" t="str">
            <v>IMPUESTOS</v>
          </cell>
          <cell r="C60">
            <v>0</v>
          </cell>
          <cell r="D60">
            <v>751890.25</v>
          </cell>
          <cell r="E60">
            <v>10076244.529999999</v>
          </cell>
          <cell r="F60">
            <v>17719445.809999999</v>
          </cell>
          <cell r="G60">
            <v>0</v>
          </cell>
          <cell r="H60">
            <v>8395091.5299999993</v>
          </cell>
        </row>
        <row r="61">
          <cell r="A61">
            <v>7251595</v>
          </cell>
          <cell r="B61" t="str">
            <v>SOBRETASAS Y OTROS</v>
          </cell>
          <cell r="C61">
            <v>0</v>
          </cell>
          <cell r="D61">
            <v>751890.25</v>
          </cell>
          <cell r="E61">
            <v>10076244.529999999</v>
          </cell>
          <cell r="F61">
            <v>17719445.809999999</v>
          </cell>
          <cell r="G61">
            <v>0</v>
          </cell>
          <cell r="H61">
            <v>8395091.5299999993</v>
          </cell>
        </row>
        <row r="62">
          <cell r="A62">
            <v>7251595001</v>
          </cell>
          <cell r="B62" t="str">
            <v>IMPTO TIMBRE-TARIFA GRAL.</v>
          </cell>
          <cell r="C62">
            <v>0</v>
          </cell>
          <cell r="D62">
            <v>374649</v>
          </cell>
          <cell r="E62">
            <v>374649</v>
          </cell>
          <cell r="F62">
            <v>3504978.51</v>
          </cell>
          <cell r="G62">
            <v>0</v>
          </cell>
          <cell r="H62">
            <v>3504978.51</v>
          </cell>
        </row>
        <row r="63">
          <cell r="A63" t="str">
            <v>----------------</v>
          </cell>
          <cell r="B63" t="str">
            <v>------------------------------</v>
          </cell>
        </row>
        <row r="64">
          <cell r="A64">
            <v>830114172</v>
          </cell>
          <cell r="B64" t="str">
            <v>COOPERATIVA CENTRO DE ASESORIAS E INVESTIGACIONES JURIDICAS</v>
          </cell>
          <cell r="C64">
            <v>0</v>
          </cell>
          <cell r="D64">
            <v>0</v>
          </cell>
          <cell r="E64">
            <v>0</v>
          </cell>
          <cell r="F64">
            <v>3335843.51</v>
          </cell>
          <cell r="G64">
            <v>0</v>
          </cell>
          <cell r="H64">
            <v>3335843.51</v>
          </cell>
        </row>
        <row r="65">
          <cell r="A65">
            <v>899999090</v>
          </cell>
          <cell r="B65" t="str">
            <v>DIRECCION DEL TESORO NACIONAL</v>
          </cell>
          <cell r="C65">
            <v>1206223</v>
          </cell>
          <cell r="D65">
            <v>0</v>
          </cell>
          <cell r="E65">
            <v>374649</v>
          </cell>
          <cell r="F65">
            <v>0</v>
          </cell>
          <cell r="G65">
            <v>1580872</v>
          </cell>
          <cell r="H65">
            <v>0</v>
          </cell>
        </row>
        <row r="66">
          <cell r="A66">
            <v>91255118</v>
          </cell>
          <cell r="B66" t="str">
            <v>NAVAS URIBE ENEAS CLAUDIO</v>
          </cell>
          <cell r="C66">
            <v>0</v>
          </cell>
          <cell r="D66">
            <v>1580872</v>
          </cell>
          <cell r="E66">
            <v>0</v>
          </cell>
          <cell r="F66">
            <v>169135</v>
          </cell>
          <cell r="G66">
            <v>0</v>
          </cell>
          <cell r="H66">
            <v>1750007</v>
          </cell>
        </row>
        <row r="67">
          <cell r="A67" t="str">
            <v>----------------</v>
          </cell>
          <cell r="B67" t="str">
            <v>------------------------------</v>
          </cell>
        </row>
        <row r="68">
          <cell r="A68">
            <v>7251595008</v>
          </cell>
          <cell r="B68" t="str">
            <v>RETENCIONES ICA. CIUDADES</v>
          </cell>
          <cell r="C68">
            <v>0</v>
          </cell>
          <cell r="D68">
            <v>377241.25</v>
          </cell>
          <cell r="E68">
            <v>401371.15</v>
          </cell>
          <cell r="F68">
            <v>217482.59</v>
          </cell>
          <cell r="G68">
            <v>0</v>
          </cell>
          <cell r="H68">
            <v>193352.69</v>
          </cell>
        </row>
        <row r="69">
          <cell r="A69" t="str">
            <v>----------------</v>
          </cell>
          <cell r="B69" t="str">
            <v>------------------------------</v>
          </cell>
        </row>
        <row r="70">
          <cell r="A70">
            <v>899999061</v>
          </cell>
          <cell r="B70" t="str">
            <v>DIRECCION DISTRITAL DE TESORERIA-DE BOGOTA</v>
          </cell>
          <cell r="C70">
            <v>0</v>
          </cell>
          <cell r="D70">
            <v>253556.16</v>
          </cell>
          <cell r="E70">
            <v>0</v>
          </cell>
          <cell r="F70">
            <v>0</v>
          </cell>
          <cell r="G70">
            <v>0</v>
          </cell>
          <cell r="H70">
            <v>253556.16</v>
          </cell>
        </row>
        <row r="71">
          <cell r="A71">
            <v>1463</v>
          </cell>
          <cell r="B71" t="str">
            <v>FIDUCIARIA LA PREVISORA S.A ENCARGO FIDUCIARIO DISTRITO DE B</v>
          </cell>
          <cell r="C71">
            <v>1400713.03</v>
          </cell>
          <cell r="D71">
            <v>0</v>
          </cell>
          <cell r="E71">
            <v>377241.25</v>
          </cell>
          <cell r="F71">
            <v>0</v>
          </cell>
          <cell r="G71">
            <v>1777954.28</v>
          </cell>
          <cell r="H71">
            <v>0</v>
          </cell>
        </row>
        <row r="72">
          <cell r="A72">
            <v>91255118</v>
          </cell>
          <cell r="B72" t="str">
            <v>NAVAS URIBE ENEAS CLAUDIO</v>
          </cell>
          <cell r="C72">
            <v>0</v>
          </cell>
          <cell r="D72">
            <v>1524398.12</v>
          </cell>
          <cell r="E72">
            <v>24129.9</v>
          </cell>
          <cell r="F72">
            <v>217482.59</v>
          </cell>
          <cell r="G72">
            <v>0</v>
          </cell>
          <cell r="H72">
            <v>1717750.81</v>
          </cell>
        </row>
        <row r="73">
          <cell r="A73" t="str">
            <v>----------------</v>
          </cell>
          <cell r="B73" t="str">
            <v>------------------------------</v>
          </cell>
        </row>
        <row r="74">
          <cell r="A74">
            <v>7251595010</v>
          </cell>
          <cell r="B74" t="str">
            <v>RETENCIONES ICA. BOGOTA ACTIV.SERVICIOS</v>
          </cell>
          <cell r="C74">
            <v>0</v>
          </cell>
          <cell r="D74">
            <v>0</v>
          </cell>
          <cell r="E74">
            <v>9300224.3800000008</v>
          </cell>
          <cell r="F74">
            <v>13996984.710000001</v>
          </cell>
          <cell r="G74">
            <v>0</v>
          </cell>
          <cell r="H74">
            <v>4696760.33</v>
          </cell>
        </row>
        <row r="75">
          <cell r="A75" t="str">
            <v>----------------</v>
          </cell>
          <cell r="B75" t="str">
            <v>------------------------------</v>
          </cell>
        </row>
        <row r="76">
          <cell r="A76">
            <v>79405204</v>
          </cell>
          <cell r="B76" t="str">
            <v>ALMONACID SIERRA JUAN JORGE</v>
          </cell>
          <cell r="C76">
            <v>0</v>
          </cell>
          <cell r="D76">
            <v>0</v>
          </cell>
          <cell r="E76">
            <v>4603464.05</v>
          </cell>
          <cell r="F76">
            <v>4603464.05</v>
          </cell>
          <cell r="G76">
            <v>0</v>
          </cell>
          <cell r="H76">
            <v>0</v>
          </cell>
        </row>
        <row r="77">
          <cell r="A77">
            <v>830114172</v>
          </cell>
          <cell r="B77" t="str">
            <v>COOPERATIVA CENTRO DE ASESORIAS E INVESTIGACIONES JURIDICAS</v>
          </cell>
          <cell r="C77">
            <v>0</v>
          </cell>
          <cell r="D77">
            <v>0</v>
          </cell>
          <cell r="E77">
            <v>4603464.05</v>
          </cell>
          <cell r="F77">
            <v>9206928.0999999996</v>
          </cell>
          <cell r="G77">
            <v>0</v>
          </cell>
          <cell r="H77">
            <v>4603464.05</v>
          </cell>
        </row>
        <row r="78">
          <cell r="A78">
            <v>91255118</v>
          </cell>
          <cell r="B78" t="str">
            <v>NAVAS URIBE ENEAS CLAUDIO</v>
          </cell>
          <cell r="C78">
            <v>0</v>
          </cell>
          <cell r="D78">
            <v>0</v>
          </cell>
          <cell r="E78">
            <v>93296.28</v>
          </cell>
          <cell r="F78">
            <v>186592.56</v>
          </cell>
          <cell r="G78">
            <v>0</v>
          </cell>
          <cell r="H78">
            <v>93296.28</v>
          </cell>
        </row>
        <row r="79">
          <cell r="A79" t="str">
            <v>----------------</v>
          </cell>
          <cell r="B79" t="str">
            <v>------------------------------</v>
          </cell>
        </row>
        <row r="80">
          <cell r="A80">
            <v>72545</v>
          </cell>
          <cell r="B80" t="str">
            <v>PROVEEDORES</v>
          </cell>
          <cell r="C80">
            <v>0</v>
          </cell>
          <cell r="D80">
            <v>0</v>
          </cell>
          <cell r="E80">
            <v>733136918.73000002</v>
          </cell>
          <cell r="F80">
            <v>733136918.73000002</v>
          </cell>
          <cell r="G80">
            <v>0</v>
          </cell>
          <cell r="H80">
            <v>0</v>
          </cell>
        </row>
        <row r="81">
          <cell r="A81">
            <v>7254501</v>
          </cell>
          <cell r="B81" t="str">
            <v>PROVEEDORES</v>
          </cell>
          <cell r="C81">
            <v>0</v>
          </cell>
          <cell r="D81">
            <v>0</v>
          </cell>
          <cell r="E81">
            <v>733136918.73000002</v>
          </cell>
          <cell r="F81">
            <v>733136918.73000002</v>
          </cell>
          <cell r="G81">
            <v>0</v>
          </cell>
          <cell r="H81">
            <v>0</v>
          </cell>
        </row>
        <row r="82">
          <cell r="A82">
            <v>7254501001</v>
          </cell>
          <cell r="B82" t="str">
            <v>PROVEEDORES</v>
          </cell>
          <cell r="C82">
            <v>0</v>
          </cell>
          <cell r="D82">
            <v>0</v>
          </cell>
          <cell r="E82">
            <v>733136918.73000002</v>
          </cell>
          <cell r="F82">
            <v>733136918.73000002</v>
          </cell>
          <cell r="G82">
            <v>0</v>
          </cell>
          <cell r="H82">
            <v>0</v>
          </cell>
        </row>
        <row r="83">
          <cell r="A83" t="str">
            <v>----------------</v>
          </cell>
          <cell r="B83" t="str">
            <v>------------------------------</v>
          </cell>
        </row>
        <row r="84">
          <cell r="A84">
            <v>830114172</v>
          </cell>
          <cell r="B84" t="str">
            <v>COOPERATIVA CENTRO DE ASESORIAS E INVESTIGACIONES JURIDICAS</v>
          </cell>
          <cell r="C84">
            <v>0</v>
          </cell>
          <cell r="D84">
            <v>0</v>
          </cell>
          <cell r="E84">
            <v>715938734.70000005</v>
          </cell>
          <cell r="F84">
            <v>715938734.70000005</v>
          </cell>
          <cell r="G84">
            <v>0</v>
          </cell>
          <cell r="H84">
            <v>0</v>
          </cell>
        </row>
        <row r="85">
          <cell r="A85">
            <v>899999090</v>
          </cell>
          <cell r="B85" t="str">
            <v>DIRECCION DEL TESORO NACIONAL</v>
          </cell>
          <cell r="C85">
            <v>0</v>
          </cell>
          <cell r="D85">
            <v>0</v>
          </cell>
          <cell r="E85">
            <v>5670104.0300000003</v>
          </cell>
          <cell r="F85">
            <v>5670104.0300000003</v>
          </cell>
          <cell r="G85">
            <v>0</v>
          </cell>
          <cell r="H85">
            <v>0</v>
          </cell>
        </row>
        <row r="86">
          <cell r="A86">
            <v>860525148</v>
          </cell>
          <cell r="B86" t="str">
            <v>FIDUCIARIA LA PREVISORA S.A</v>
          </cell>
          <cell r="C86">
            <v>0</v>
          </cell>
          <cell r="D86">
            <v>0</v>
          </cell>
          <cell r="E86">
            <v>11528080</v>
          </cell>
          <cell r="F86">
            <v>11528080</v>
          </cell>
          <cell r="G86">
            <v>0</v>
          </cell>
          <cell r="H86">
            <v>0</v>
          </cell>
        </row>
        <row r="87">
          <cell r="A87" t="str">
            <v>----------------</v>
          </cell>
          <cell r="B87" t="str">
            <v>------------------------------</v>
          </cell>
        </row>
        <row r="88">
          <cell r="A88">
            <v>72555</v>
          </cell>
          <cell r="B88" t="str">
            <v>RETENCIONES EN LA FUENTE</v>
          </cell>
          <cell r="C88">
            <v>0</v>
          </cell>
          <cell r="D88">
            <v>8959479.6500000004</v>
          </cell>
          <cell r="E88">
            <v>264891691.68000001</v>
          </cell>
          <cell r="F88">
            <v>315732854.63</v>
          </cell>
          <cell r="G88">
            <v>0</v>
          </cell>
          <cell r="H88">
            <v>59800642.600000001</v>
          </cell>
        </row>
        <row r="89">
          <cell r="A89">
            <v>7255510</v>
          </cell>
          <cell r="B89" t="str">
            <v>HONORARIOS</v>
          </cell>
          <cell r="C89">
            <v>0</v>
          </cell>
          <cell r="D89">
            <v>5187067.16</v>
          </cell>
          <cell r="E89">
            <v>153358347.80000001</v>
          </cell>
          <cell r="F89">
            <v>151892260.13</v>
          </cell>
          <cell r="G89">
            <v>0</v>
          </cell>
          <cell r="H89">
            <v>3720979.49</v>
          </cell>
        </row>
        <row r="90">
          <cell r="A90">
            <v>7255510003</v>
          </cell>
          <cell r="B90" t="str">
            <v>HONORARIOS 11%</v>
          </cell>
          <cell r="C90">
            <v>0</v>
          </cell>
          <cell r="D90">
            <v>5187067.16</v>
          </cell>
          <cell r="E90">
            <v>153358347.80000001</v>
          </cell>
          <cell r="F90">
            <v>151892260.13</v>
          </cell>
          <cell r="G90">
            <v>0</v>
          </cell>
          <cell r="H90">
            <v>3720979.49</v>
          </cell>
        </row>
        <row r="91">
          <cell r="A91" t="str">
            <v>----------------</v>
          </cell>
          <cell r="B91" t="str">
            <v>------------------------------</v>
          </cell>
        </row>
        <row r="92">
          <cell r="A92">
            <v>79405204</v>
          </cell>
          <cell r="B92" t="str">
            <v>ALMONACID SIERRA JUAN JORGE</v>
          </cell>
          <cell r="C92">
            <v>0</v>
          </cell>
          <cell r="D92">
            <v>0</v>
          </cell>
          <cell r="E92">
            <v>73388557.280000001</v>
          </cell>
          <cell r="F92">
            <v>73388557.280000001</v>
          </cell>
          <cell r="G92">
            <v>0</v>
          </cell>
          <cell r="H92">
            <v>0</v>
          </cell>
        </row>
        <row r="93">
          <cell r="A93">
            <v>830114172</v>
          </cell>
          <cell r="B93" t="str">
            <v>COOPERATIVA CENTRO DE ASESORIAS E INVESTIGACIONES JURIDICAS</v>
          </cell>
          <cell r="C93">
            <v>0</v>
          </cell>
          <cell r="D93">
            <v>0</v>
          </cell>
          <cell r="E93">
            <v>73388557.280000001</v>
          </cell>
          <cell r="F93">
            <v>73388557.280000001</v>
          </cell>
          <cell r="G93">
            <v>0</v>
          </cell>
          <cell r="H93">
            <v>0</v>
          </cell>
        </row>
        <row r="94">
          <cell r="A94">
            <v>899999090</v>
          </cell>
          <cell r="B94" t="str">
            <v>DIRECCION DEL TESORO NACIONAL</v>
          </cell>
          <cell r="C94">
            <v>15773406.85</v>
          </cell>
          <cell r="D94">
            <v>0</v>
          </cell>
          <cell r="E94">
            <v>5187067.16</v>
          </cell>
          <cell r="F94">
            <v>0</v>
          </cell>
          <cell r="G94">
            <v>20960474.010000002</v>
          </cell>
          <cell r="H94">
            <v>0</v>
          </cell>
        </row>
        <row r="95">
          <cell r="A95">
            <v>91255118</v>
          </cell>
          <cell r="B95" t="str">
            <v>NAVAS URIBE ENEAS CLAUDIO</v>
          </cell>
          <cell r="C95">
            <v>0</v>
          </cell>
          <cell r="D95">
            <v>20960474.010000002</v>
          </cell>
          <cell r="E95">
            <v>1394166.08</v>
          </cell>
          <cell r="F95">
            <v>5115145.57</v>
          </cell>
          <cell r="G95">
            <v>0</v>
          </cell>
          <cell r="H95">
            <v>24681453.5</v>
          </cell>
        </row>
        <row r="96">
          <cell r="A96" t="str">
            <v>----------------</v>
          </cell>
          <cell r="B96" t="str">
            <v>------------------------------</v>
          </cell>
        </row>
        <row r="97">
          <cell r="A97">
            <v>7255595</v>
          </cell>
          <cell r="B97" t="str">
            <v>OTROS INGRESOS TRIBUTARIOS</v>
          </cell>
          <cell r="C97">
            <v>0</v>
          </cell>
          <cell r="D97">
            <v>3772412.49</v>
          </cell>
          <cell r="E97">
            <v>111533343.88</v>
          </cell>
          <cell r="F97">
            <v>163840594.5</v>
          </cell>
          <cell r="G97">
            <v>0</v>
          </cell>
          <cell r="H97">
            <v>56079663.109999999</v>
          </cell>
        </row>
        <row r="98">
          <cell r="A98">
            <v>7255595007</v>
          </cell>
          <cell r="B98" t="str">
            <v>IVA RETENIDO ESPECIAL 50%</v>
          </cell>
          <cell r="C98">
            <v>0</v>
          </cell>
          <cell r="D98">
            <v>3772412.49</v>
          </cell>
          <cell r="E98">
            <v>111533343.88</v>
          </cell>
          <cell r="F98">
            <v>163840594.5</v>
          </cell>
          <cell r="G98">
            <v>0</v>
          </cell>
          <cell r="H98">
            <v>56079663.109999999</v>
          </cell>
        </row>
        <row r="99">
          <cell r="A99" t="str">
            <v>----------------</v>
          </cell>
          <cell r="B99" t="str">
            <v>------------------------------</v>
          </cell>
        </row>
        <row r="100">
          <cell r="A100">
            <v>79405204</v>
          </cell>
          <cell r="B100" t="str">
            <v>ALMONACID SIERRA JUAN JORGE</v>
          </cell>
          <cell r="C100">
            <v>0</v>
          </cell>
          <cell r="D100">
            <v>0</v>
          </cell>
          <cell r="E100">
            <v>53373496.210000001</v>
          </cell>
          <cell r="F100">
            <v>53373496.210000001</v>
          </cell>
          <cell r="G100">
            <v>0</v>
          </cell>
          <cell r="H100">
            <v>0</v>
          </cell>
        </row>
        <row r="101">
          <cell r="A101">
            <v>830114172</v>
          </cell>
          <cell r="B101" t="str">
            <v>COOPERATIVA CENTRO DE ASESORIAS E INVESTIGACIONES JURIDICAS</v>
          </cell>
          <cell r="C101">
            <v>0</v>
          </cell>
          <cell r="D101">
            <v>0</v>
          </cell>
          <cell r="E101">
            <v>53373496.210000001</v>
          </cell>
          <cell r="F101">
            <v>106746992.42</v>
          </cell>
          <cell r="G101">
            <v>0</v>
          </cell>
          <cell r="H101">
            <v>53373496.210000001</v>
          </cell>
        </row>
        <row r="102">
          <cell r="A102">
            <v>899999090</v>
          </cell>
          <cell r="B102" t="str">
            <v>DIRECCION DEL TESORO NACIONAL</v>
          </cell>
          <cell r="C102">
            <v>11471568.640000001</v>
          </cell>
          <cell r="D102">
            <v>0</v>
          </cell>
          <cell r="E102">
            <v>3772412.49</v>
          </cell>
          <cell r="F102">
            <v>0</v>
          </cell>
          <cell r="G102">
            <v>15243981.130000001</v>
          </cell>
          <cell r="H102">
            <v>0</v>
          </cell>
        </row>
        <row r="103">
          <cell r="A103">
            <v>91255118</v>
          </cell>
          <cell r="B103" t="str">
            <v>NAVAS URIBE ENEAS CLAUDIO</v>
          </cell>
          <cell r="C103">
            <v>0</v>
          </cell>
          <cell r="D103">
            <v>15243981.130000001</v>
          </cell>
          <cell r="E103">
            <v>1013938.97</v>
          </cell>
          <cell r="F103">
            <v>3720105.87</v>
          </cell>
          <cell r="G103">
            <v>0</v>
          </cell>
          <cell r="H103">
            <v>17950148.030000001</v>
          </cell>
        </row>
        <row r="104">
          <cell r="A104" t="str">
            <v>----------------</v>
          </cell>
          <cell r="B104" t="str">
            <v>------------------------------</v>
          </cell>
        </row>
        <row r="105">
          <cell r="A105">
            <v>72595</v>
          </cell>
          <cell r="B105" t="str">
            <v>DIVERSAS</v>
          </cell>
          <cell r="C105">
            <v>0</v>
          </cell>
          <cell r="D105">
            <v>2196527</v>
          </cell>
          <cell r="E105">
            <v>9711369.9000000004</v>
          </cell>
          <cell r="F105">
            <v>9711369.9000000004</v>
          </cell>
          <cell r="G105">
            <v>0</v>
          </cell>
          <cell r="H105">
            <v>2196527</v>
          </cell>
        </row>
        <row r="106">
          <cell r="A106">
            <v>7259595</v>
          </cell>
          <cell r="B106" t="str">
            <v>OTRAS</v>
          </cell>
          <cell r="C106">
            <v>0</v>
          </cell>
          <cell r="D106">
            <v>2196527</v>
          </cell>
          <cell r="E106">
            <v>9711369.9000000004</v>
          </cell>
          <cell r="F106">
            <v>9711369.9000000004</v>
          </cell>
          <cell r="G106">
            <v>0</v>
          </cell>
          <cell r="H106">
            <v>2196527</v>
          </cell>
        </row>
        <row r="107">
          <cell r="A107">
            <v>7259595019</v>
          </cell>
          <cell r="B107" t="str">
            <v>DIVERSAS</v>
          </cell>
          <cell r="C107">
            <v>0</v>
          </cell>
          <cell r="D107">
            <v>2196527</v>
          </cell>
          <cell r="E107">
            <v>0</v>
          </cell>
          <cell r="F107">
            <v>0</v>
          </cell>
          <cell r="G107">
            <v>0</v>
          </cell>
          <cell r="H107">
            <v>2196527</v>
          </cell>
        </row>
        <row r="108">
          <cell r="A108" t="str">
            <v>----------------</v>
          </cell>
          <cell r="B108" t="str">
            <v>------------------------------</v>
          </cell>
        </row>
        <row r="109">
          <cell r="A109">
            <v>7482652</v>
          </cell>
          <cell r="B109" t="str">
            <v>RAMIREZ PEÑA EDISON DE LA CRUZ</v>
          </cell>
          <cell r="C109">
            <v>0</v>
          </cell>
          <cell r="D109">
            <v>866026</v>
          </cell>
          <cell r="E109">
            <v>0</v>
          </cell>
          <cell r="F109">
            <v>0</v>
          </cell>
          <cell r="G109">
            <v>0</v>
          </cell>
          <cell r="H109">
            <v>866026</v>
          </cell>
        </row>
        <row r="110">
          <cell r="A110">
            <v>7450602</v>
          </cell>
          <cell r="B110" t="str">
            <v>SANTIAGO GONZALEZ HABIB ADOLFO</v>
          </cell>
          <cell r="C110">
            <v>0</v>
          </cell>
          <cell r="D110">
            <v>1296548</v>
          </cell>
          <cell r="E110">
            <v>0</v>
          </cell>
          <cell r="F110">
            <v>0</v>
          </cell>
          <cell r="G110">
            <v>0</v>
          </cell>
          <cell r="H110">
            <v>1296548</v>
          </cell>
        </row>
        <row r="111">
          <cell r="A111">
            <v>9281213</v>
          </cell>
          <cell r="B111" t="str">
            <v>TABORDA BABILONIA FRANCISCO MANUEL</v>
          </cell>
          <cell r="C111">
            <v>0</v>
          </cell>
          <cell r="D111">
            <v>33953</v>
          </cell>
          <cell r="E111">
            <v>0</v>
          </cell>
          <cell r="F111">
            <v>0</v>
          </cell>
          <cell r="G111">
            <v>0</v>
          </cell>
          <cell r="H111">
            <v>33953</v>
          </cell>
        </row>
        <row r="112">
          <cell r="A112" t="str">
            <v>----------------</v>
          </cell>
          <cell r="B112" t="str">
            <v>------------------------------</v>
          </cell>
        </row>
        <row r="113">
          <cell r="A113">
            <v>7259595100</v>
          </cell>
          <cell r="B113" t="str">
            <v>IMPUESTOS POR PAGAR</v>
          </cell>
          <cell r="C113">
            <v>0</v>
          </cell>
          <cell r="D113">
            <v>0</v>
          </cell>
          <cell r="E113">
            <v>9711369.9000000004</v>
          </cell>
          <cell r="F113">
            <v>9711369.9000000004</v>
          </cell>
          <cell r="G113">
            <v>0</v>
          </cell>
          <cell r="H113">
            <v>0</v>
          </cell>
        </row>
        <row r="114">
          <cell r="A114" t="str">
            <v>----------------</v>
          </cell>
          <cell r="B114" t="str">
            <v>------------------------------</v>
          </cell>
        </row>
        <row r="115">
          <cell r="A115">
            <v>860003020</v>
          </cell>
          <cell r="B115" t="str">
            <v>BBVA</v>
          </cell>
          <cell r="C115">
            <v>0</v>
          </cell>
          <cell r="D115">
            <v>0</v>
          </cell>
          <cell r="E115">
            <v>9334000</v>
          </cell>
          <cell r="F115">
            <v>9334128.6500000004</v>
          </cell>
          <cell r="G115">
            <v>0</v>
          </cell>
          <cell r="H115">
            <v>128.65</v>
          </cell>
        </row>
        <row r="116">
          <cell r="A116">
            <v>899999090</v>
          </cell>
          <cell r="B116" t="str">
            <v>DIRECCION DEL TESORO NACIONAL</v>
          </cell>
          <cell r="C116">
            <v>0</v>
          </cell>
          <cell r="D116">
            <v>0</v>
          </cell>
          <cell r="E116">
            <v>369.9</v>
          </cell>
          <cell r="F116">
            <v>0</v>
          </cell>
          <cell r="G116">
            <v>369.9</v>
          </cell>
          <cell r="H116">
            <v>0</v>
          </cell>
        </row>
        <row r="117">
          <cell r="A117">
            <v>1463</v>
          </cell>
          <cell r="B117" t="str">
            <v>FIDUCIARIA LA PREVISORA S.A ENCARGO FIDUCIARIO DISTRITO DE B</v>
          </cell>
          <cell r="C117">
            <v>0</v>
          </cell>
          <cell r="D117">
            <v>0</v>
          </cell>
          <cell r="E117">
            <v>377000</v>
          </cell>
          <cell r="F117">
            <v>377241.25</v>
          </cell>
          <cell r="G117">
            <v>0</v>
          </cell>
          <cell r="H117">
            <v>241.25</v>
          </cell>
        </row>
        <row r="118">
          <cell r="A118" t="str">
            <v>----------------</v>
          </cell>
          <cell r="B118" t="str">
            <v>------------------------------</v>
          </cell>
        </row>
        <row r="119">
          <cell r="A119">
            <v>727</v>
          </cell>
          <cell r="B119" t="str">
            <v>OTROS PASIVOS</v>
          </cell>
          <cell r="C119">
            <v>0</v>
          </cell>
          <cell r="D119">
            <v>0</v>
          </cell>
          <cell r="E119">
            <v>639214333.90999997</v>
          </cell>
          <cell r="F119">
            <v>639214333.90999997</v>
          </cell>
          <cell r="G119">
            <v>0</v>
          </cell>
          <cell r="H119">
            <v>0</v>
          </cell>
        </row>
        <row r="120">
          <cell r="A120">
            <v>72795</v>
          </cell>
          <cell r="B120" t="str">
            <v>DIVERSOS</v>
          </cell>
          <cell r="C120">
            <v>0</v>
          </cell>
          <cell r="D120">
            <v>0</v>
          </cell>
          <cell r="E120">
            <v>639214333.90999997</v>
          </cell>
          <cell r="F120">
            <v>639214333.90999997</v>
          </cell>
          <cell r="G120">
            <v>0</v>
          </cell>
          <cell r="H120">
            <v>0</v>
          </cell>
        </row>
        <row r="121">
          <cell r="A121">
            <v>7279595</v>
          </cell>
          <cell r="B121" t="str">
            <v>OTROS</v>
          </cell>
          <cell r="C121">
            <v>0</v>
          </cell>
          <cell r="D121">
            <v>0</v>
          </cell>
          <cell r="E121">
            <v>639214333.90999997</v>
          </cell>
          <cell r="F121">
            <v>639214333.90999997</v>
          </cell>
          <cell r="G121">
            <v>0</v>
          </cell>
          <cell r="H121">
            <v>0</v>
          </cell>
        </row>
        <row r="122">
          <cell r="A122">
            <v>7279595001</v>
          </cell>
          <cell r="B122" t="str">
            <v>OTRAS CUENTAS POR PAGAR</v>
          </cell>
          <cell r="C122">
            <v>0</v>
          </cell>
          <cell r="D122">
            <v>0</v>
          </cell>
          <cell r="E122">
            <v>639214333.90999997</v>
          </cell>
          <cell r="F122">
            <v>639214333.90999997</v>
          </cell>
          <cell r="G122">
            <v>0</v>
          </cell>
          <cell r="H122">
            <v>0</v>
          </cell>
        </row>
        <row r="123">
          <cell r="A123" t="str">
            <v>----------------</v>
          </cell>
          <cell r="B123" t="str">
            <v>------------------------------</v>
          </cell>
        </row>
        <row r="124">
          <cell r="A124">
            <v>860042945</v>
          </cell>
          <cell r="B124" t="str">
            <v>CENTRAL DE INVERSIONES S.A.</v>
          </cell>
          <cell r="C124">
            <v>0</v>
          </cell>
          <cell r="D124">
            <v>11250129195</v>
          </cell>
          <cell r="E124">
            <v>0</v>
          </cell>
          <cell r="F124">
            <v>0</v>
          </cell>
          <cell r="G124">
            <v>0</v>
          </cell>
          <cell r="H124">
            <v>11250129195</v>
          </cell>
        </row>
        <row r="125">
          <cell r="A125">
            <v>830114172</v>
          </cell>
          <cell r="B125" t="str">
            <v>COOPERATIVA CENTRO DE ASESORIAS E INVESTIGACIONES JURIDICAS</v>
          </cell>
          <cell r="C125">
            <v>0</v>
          </cell>
          <cell r="D125">
            <v>0</v>
          </cell>
          <cell r="E125">
            <v>639214333.90999997</v>
          </cell>
          <cell r="F125">
            <v>639214333.90999997</v>
          </cell>
          <cell r="G125">
            <v>0</v>
          </cell>
          <cell r="H125">
            <v>0</v>
          </cell>
        </row>
        <row r="126">
          <cell r="A126">
            <v>860013816</v>
          </cell>
          <cell r="B126" t="str">
            <v>INSTITUTO DE SEGUROS SOCIALES</v>
          </cell>
          <cell r="C126">
            <v>11250129195</v>
          </cell>
          <cell r="D126">
            <v>0</v>
          </cell>
          <cell r="E126">
            <v>0</v>
          </cell>
          <cell r="F126">
            <v>0</v>
          </cell>
          <cell r="G126">
            <v>11250129195</v>
          </cell>
          <cell r="H126">
            <v>0</v>
          </cell>
        </row>
        <row r="127">
          <cell r="A127" t="str">
            <v>----------------</v>
          </cell>
          <cell r="B127" t="str">
            <v>------------------------------</v>
          </cell>
        </row>
        <row r="128">
          <cell r="A128">
            <v>728</v>
          </cell>
          <cell r="B128" t="str">
            <v>PASIVOS ESTIMADOS Y PROVISIONES</v>
          </cell>
          <cell r="C128">
            <v>0</v>
          </cell>
          <cell r="D128">
            <v>3738345377.6999998</v>
          </cell>
          <cell r="E128">
            <v>0</v>
          </cell>
          <cell r="F128">
            <v>0</v>
          </cell>
          <cell r="G128">
            <v>0</v>
          </cell>
          <cell r="H128">
            <v>3738345377.6999998</v>
          </cell>
        </row>
        <row r="129">
          <cell r="A129">
            <v>72895</v>
          </cell>
          <cell r="B129" t="str">
            <v>DIVERSOS</v>
          </cell>
          <cell r="C129">
            <v>0</v>
          </cell>
          <cell r="D129">
            <v>3738345377.6999998</v>
          </cell>
          <cell r="E129">
            <v>0</v>
          </cell>
          <cell r="F129">
            <v>0</v>
          </cell>
          <cell r="G129">
            <v>0</v>
          </cell>
          <cell r="H129">
            <v>3738345377.6999998</v>
          </cell>
        </row>
        <row r="130">
          <cell r="A130">
            <v>7289501</v>
          </cell>
          <cell r="B130" t="str">
            <v>OTROS</v>
          </cell>
          <cell r="C130">
            <v>0</v>
          </cell>
          <cell r="D130">
            <v>3738345377.6999998</v>
          </cell>
          <cell r="E130">
            <v>0</v>
          </cell>
          <cell r="F130">
            <v>0</v>
          </cell>
          <cell r="G130">
            <v>0</v>
          </cell>
          <cell r="H130">
            <v>3738345377.6999998</v>
          </cell>
        </row>
        <row r="131">
          <cell r="A131">
            <v>7289501001</v>
          </cell>
          <cell r="B131" t="str">
            <v>OTROS</v>
          </cell>
          <cell r="C131">
            <v>0</v>
          </cell>
          <cell r="D131">
            <v>398422630</v>
          </cell>
          <cell r="E131">
            <v>0</v>
          </cell>
          <cell r="F131">
            <v>0</v>
          </cell>
          <cell r="G131">
            <v>0</v>
          </cell>
          <cell r="H131">
            <v>398422630</v>
          </cell>
        </row>
        <row r="132">
          <cell r="A132" t="str">
            <v>----------------</v>
          </cell>
          <cell r="B132" t="str">
            <v>------------------------------</v>
          </cell>
        </row>
        <row r="133">
          <cell r="A133">
            <v>310373</v>
          </cell>
          <cell r="B133" t="str">
            <v xml:space="preserve">FID José Prudencio Padilla en Liquidación    </v>
          </cell>
          <cell r="C133">
            <v>0</v>
          </cell>
          <cell r="D133">
            <v>398422630</v>
          </cell>
          <cell r="E133">
            <v>0</v>
          </cell>
          <cell r="F133">
            <v>0</v>
          </cell>
          <cell r="G133">
            <v>0</v>
          </cell>
          <cell r="H133">
            <v>398422630</v>
          </cell>
        </row>
        <row r="134">
          <cell r="A134" t="str">
            <v>----------------</v>
          </cell>
          <cell r="B134" t="str">
            <v>------------------------------</v>
          </cell>
        </row>
        <row r="135">
          <cell r="A135">
            <v>7289501024</v>
          </cell>
          <cell r="B135" t="str">
            <v>PROVISION PROCESOS LABORALES</v>
          </cell>
          <cell r="C135">
            <v>0</v>
          </cell>
          <cell r="D135">
            <v>11200000</v>
          </cell>
          <cell r="E135">
            <v>0</v>
          </cell>
          <cell r="F135">
            <v>0</v>
          </cell>
          <cell r="G135">
            <v>0</v>
          </cell>
          <cell r="H135">
            <v>11200000</v>
          </cell>
        </row>
        <row r="136">
          <cell r="A136" t="str">
            <v>----------------</v>
          </cell>
          <cell r="B136" t="str">
            <v>------------------------------</v>
          </cell>
        </row>
        <row r="137">
          <cell r="A137">
            <v>310373</v>
          </cell>
          <cell r="B137" t="str">
            <v xml:space="preserve">FID José Prudencio Padilla en Liquidación    </v>
          </cell>
          <cell r="C137">
            <v>0</v>
          </cell>
          <cell r="D137">
            <v>11200000</v>
          </cell>
          <cell r="E137">
            <v>0</v>
          </cell>
          <cell r="F137">
            <v>0</v>
          </cell>
          <cell r="G137">
            <v>0</v>
          </cell>
          <cell r="H137">
            <v>11200000</v>
          </cell>
        </row>
        <row r="138">
          <cell r="A138" t="str">
            <v>----------------</v>
          </cell>
          <cell r="B138" t="str">
            <v>------------------------------</v>
          </cell>
        </row>
        <row r="139">
          <cell r="A139">
            <v>7289501026</v>
          </cell>
          <cell r="B139" t="str">
            <v>PROVISION PROCESOS ADMINISTRATIVOS</v>
          </cell>
          <cell r="C139">
            <v>0</v>
          </cell>
          <cell r="D139">
            <v>3328722747.6999998</v>
          </cell>
          <cell r="E139">
            <v>0</v>
          </cell>
          <cell r="F139">
            <v>0</v>
          </cell>
          <cell r="G139">
            <v>0</v>
          </cell>
          <cell r="H139">
            <v>3328722747.6999998</v>
          </cell>
        </row>
        <row r="140">
          <cell r="A140" t="str">
            <v>----------------</v>
          </cell>
          <cell r="B140" t="str">
            <v>------------------------------</v>
          </cell>
        </row>
        <row r="141">
          <cell r="A141">
            <v>310373</v>
          </cell>
          <cell r="B141" t="str">
            <v xml:space="preserve">FID José Prudencio Padilla en Liquidación    </v>
          </cell>
          <cell r="C141">
            <v>0</v>
          </cell>
          <cell r="D141">
            <v>3328722747.6999998</v>
          </cell>
          <cell r="E141">
            <v>0</v>
          </cell>
          <cell r="F141">
            <v>0</v>
          </cell>
          <cell r="G141">
            <v>0</v>
          </cell>
          <cell r="H141">
            <v>3328722747.6999998</v>
          </cell>
        </row>
        <row r="142">
          <cell r="A142" t="str">
            <v>----------------</v>
          </cell>
          <cell r="B142" t="str">
            <v>------------------------------</v>
          </cell>
        </row>
        <row r="143">
          <cell r="A143">
            <v>73</v>
          </cell>
          <cell r="B143" t="str">
            <v>BIENES FIDEICOMITIDOS</v>
          </cell>
          <cell r="C143">
            <v>0</v>
          </cell>
          <cell r="D143">
            <v>6257881100.8800001</v>
          </cell>
          <cell r="E143">
            <v>11951564259</v>
          </cell>
          <cell r="F143">
            <v>20731883084.330002</v>
          </cell>
          <cell r="G143">
            <v>0</v>
          </cell>
          <cell r="H143">
            <v>15038199926.209999</v>
          </cell>
        </row>
        <row r="144">
          <cell r="A144">
            <v>731</v>
          </cell>
          <cell r="B144" t="str">
            <v>ACREEDORES FIDUCIARIOS</v>
          </cell>
          <cell r="C144">
            <v>0</v>
          </cell>
          <cell r="D144">
            <v>4415277190.0299997</v>
          </cell>
          <cell r="E144">
            <v>11951564259</v>
          </cell>
          <cell r="F144">
            <v>20669940609.040001</v>
          </cell>
          <cell r="G144">
            <v>0</v>
          </cell>
          <cell r="H144">
            <v>13133653540.07</v>
          </cell>
        </row>
        <row r="145">
          <cell r="A145">
            <v>73105</v>
          </cell>
          <cell r="B145" t="str">
            <v>APORTES EN DINERO</v>
          </cell>
          <cell r="C145">
            <v>0</v>
          </cell>
          <cell r="D145">
            <v>4415277190.0299997</v>
          </cell>
          <cell r="E145">
            <v>11951564259</v>
          </cell>
          <cell r="F145">
            <v>20669940609.040001</v>
          </cell>
          <cell r="G145">
            <v>0</v>
          </cell>
          <cell r="H145">
            <v>13133653540.07</v>
          </cell>
        </row>
        <row r="146">
          <cell r="A146">
            <v>7310501</v>
          </cell>
          <cell r="B146" t="str">
            <v>APORTES EN DINERO</v>
          </cell>
          <cell r="C146">
            <v>0</v>
          </cell>
          <cell r="D146">
            <v>5119090967.6400003</v>
          </cell>
          <cell r="E146">
            <v>9575875639.1200008</v>
          </cell>
          <cell r="F146">
            <v>19107407104.119999</v>
          </cell>
          <cell r="G146">
            <v>0</v>
          </cell>
          <cell r="H146">
            <v>14650622432.639999</v>
          </cell>
        </row>
        <row r="147">
          <cell r="A147">
            <v>7310501001</v>
          </cell>
          <cell r="B147" t="str">
            <v>APORTES POR DESAGREGAR</v>
          </cell>
          <cell r="C147">
            <v>0</v>
          </cell>
          <cell r="D147">
            <v>0</v>
          </cell>
          <cell r="E147">
            <v>550000</v>
          </cell>
          <cell r="F147">
            <v>550000</v>
          </cell>
          <cell r="G147">
            <v>0</v>
          </cell>
          <cell r="H147">
            <v>0</v>
          </cell>
        </row>
        <row r="148">
          <cell r="A148" t="str">
            <v>----------------</v>
          </cell>
          <cell r="B148" t="str">
            <v>------------------------------</v>
          </cell>
        </row>
        <row r="149">
          <cell r="A149">
            <v>310373</v>
          </cell>
          <cell r="B149" t="str">
            <v xml:space="preserve">FID José Prudencio Padilla en Liquidación    </v>
          </cell>
          <cell r="C149">
            <v>0</v>
          </cell>
          <cell r="D149">
            <v>0</v>
          </cell>
          <cell r="E149">
            <v>550000</v>
          </cell>
          <cell r="F149">
            <v>550000</v>
          </cell>
          <cell r="G149">
            <v>0</v>
          </cell>
          <cell r="H149">
            <v>0</v>
          </cell>
        </row>
        <row r="150">
          <cell r="A150" t="str">
            <v>----------------</v>
          </cell>
          <cell r="B150" t="str">
            <v>------------------------------</v>
          </cell>
        </row>
        <row r="151">
          <cell r="A151">
            <v>7310501002</v>
          </cell>
          <cell r="B151" t="str">
            <v>APORTES DE FIDECOMITENTES</v>
          </cell>
          <cell r="C151">
            <v>0</v>
          </cell>
          <cell r="D151">
            <v>3352610727.3699999</v>
          </cell>
          <cell r="E151">
            <v>9575325639.1200008</v>
          </cell>
          <cell r="F151">
            <v>9575325639.1200008</v>
          </cell>
          <cell r="G151">
            <v>0</v>
          </cell>
          <cell r="H151">
            <v>3352610727.3699999</v>
          </cell>
        </row>
        <row r="152">
          <cell r="A152" t="str">
            <v>----------------</v>
          </cell>
          <cell r="B152" t="str">
            <v>------------------------------</v>
          </cell>
        </row>
        <row r="153">
          <cell r="A153">
            <v>310373</v>
          </cell>
          <cell r="B153" t="str">
            <v xml:space="preserve">FID José Prudencio Padilla en Liquidación    </v>
          </cell>
          <cell r="C153">
            <v>0</v>
          </cell>
          <cell r="D153">
            <v>3352610727.3699999</v>
          </cell>
          <cell r="E153">
            <v>9575325639.1200008</v>
          </cell>
          <cell r="F153">
            <v>9575325639.1200008</v>
          </cell>
          <cell r="G153">
            <v>0</v>
          </cell>
          <cell r="H153">
            <v>3352610727.3699999</v>
          </cell>
        </row>
        <row r="154">
          <cell r="A154" t="str">
            <v>----------------</v>
          </cell>
          <cell r="B154" t="str">
            <v>------------------------------</v>
          </cell>
        </row>
        <row r="155">
          <cell r="A155">
            <v>7310501003</v>
          </cell>
          <cell r="B155" t="str">
            <v>APORTES DE TERCEROS</v>
          </cell>
          <cell r="C155">
            <v>0</v>
          </cell>
          <cell r="D155">
            <v>1766480240.27</v>
          </cell>
          <cell r="E155">
            <v>0</v>
          </cell>
          <cell r="F155">
            <v>9531531465</v>
          </cell>
          <cell r="G155">
            <v>0</v>
          </cell>
          <cell r="H155">
            <v>11298011705.27</v>
          </cell>
        </row>
        <row r="156">
          <cell r="A156" t="str">
            <v>----------------</v>
          </cell>
          <cell r="B156" t="str">
            <v>------------------------------</v>
          </cell>
        </row>
        <row r="157">
          <cell r="A157">
            <v>825001677</v>
          </cell>
          <cell r="B157" t="str">
            <v>AGUAS DE LA GUAJIRA S.A E.S.P</v>
          </cell>
          <cell r="C157">
            <v>0</v>
          </cell>
          <cell r="D157">
            <v>3300000</v>
          </cell>
          <cell r="E157">
            <v>0</v>
          </cell>
          <cell r="F157">
            <v>550000</v>
          </cell>
          <cell r="G157">
            <v>0</v>
          </cell>
          <cell r="H157">
            <v>3850000</v>
          </cell>
        </row>
        <row r="158">
          <cell r="A158">
            <v>818000140</v>
          </cell>
          <cell r="B158" t="str">
            <v>BARRIOS UNIDOS DE QUIBDO</v>
          </cell>
          <cell r="C158">
            <v>0</v>
          </cell>
          <cell r="D158">
            <v>67038509.240000002</v>
          </cell>
          <cell r="E158">
            <v>0</v>
          </cell>
          <cell r="F158">
            <v>0</v>
          </cell>
          <cell r="G158">
            <v>0</v>
          </cell>
          <cell r="H158">
            <v>67038509.240000002</v>
          </cell>
        </row>
        <row r="159">
          <cell r="A159">
            <v>800140949</v>
          </cell>
          <cell r="B159" t="str">
            <v>CAFESALUD</v>
          </cell>
          <cell r="C159">
            <v>0</v>
          </cell>
          <cell r="D159">
            <v>232568.03</v>
          </cell>
          <cell r="E159">
            <v>0</v>
          </cell>
          <cell r="F159">
            <v>0</v>
          </cell>
          <cell r="G159">
            <v>0</v>
          </cell>
          <cell r="H159">
            <v>232568.03</v>
          </cell>
        </row>
        <row r="160">
          <cell r="A160">
            <v>899999026</v>
          </cell>
          <cell r="B160" t="str">
            <v>CAPRECOM</v>
          </cell>
          <cell r="C160">
            <v>0</v>
          </cell>
          <cell r="D160">
            <v>147853570</v>
          </cell>
          <cell r="E160">
            <v>0</v>
          </cell>
          <cell r="F160">
            <v>0</v>
          </cell>
          <cell r="G160">
            <v>0</v>
          </cell>
          <cell r="H160">
            <v>147853570</v>
          </cell>
        </row>
        <row r="161">
          <cell r="A161">
            <v>860042945</v>
          </cell>
          <cell r="B161" t="str">
            <v>CENTRAL DE INVERSIONES S.A.</v>
          </cell>
          <cell r="C161">
            <v>0</v>
          </cell>
          <cell r="D161">
            <v>1221184779</v>
          </cell>
          <cell r="E161">
            <v>0</v>
          </cell>
          <cell r="F161">
            <v>0</v>
          </cell>
          <cell r="G161">
            <v>0</v>
          </cell>
          <cell r="H161">
            <v>1221184779</v>
          </cell>
        </row>
        <row r="162">
          <cell r="A162">
            <v>310373</v>
          </cell>
          <cell r="B162" t="str">
            <v xml:space="preserve">FID José Prudencio Padilla en Liquidación    </v>
          </cell>
          <cell r="C162">
            <v>0</v>
          </cell>
          <cell r="D162">
            <v>238440371</v>
          </cell>
          <cell r="E162">
            <v>0</v>
          </cell>
          <cell r="F162">
            <v>0</v>
          </cell>
          <cell r="G162">
            <v>0</v>
          </cell>
          <cell r="H162">
            <v>238440371</v>
          </cell>
        </row>
        <row r="163">
          <cell r="A163">
            <v>805016622</v>
          </cell>
          <cell r="B163" t="str">
            <v>FIDUCIARIA POPULAR S.A.</v>
          </cell>
          <cell r="C163">
            <v>0</v>
          </cell>
          <cell r="D163">
            <v>0</v>
          </cell>
          <cell r="E163">
            <v>0</v>
          </cell>
          <cell r="F163">
            <v>9530981465</v>
          </cell>
          <cell r="G163">
            <v>0</v>
          </cell>
          <cell r="H163">
            <v>9530981465</v>
          </cell>
        </row>
        <row r="164">
          <cell r="A164">
            <v>892120115</v>
          </cell>
          <cell r="B164" t="str">
            <v>HOSPITAL SAN JOSE DE MAICAO</v>
          </cell>
          <cell r="C164">
            <v>0</v>
          </cell>
          <cell r="D164">
            <v>84058818</v>
          </cell>
          <cell r="E164">
            <v>0</v>
          </cell>
          <cell r="F164">
            <v>0</v>
          </cell>
          <cell r="G164">
            <v>0</v>
          </cell>
          <cell r="H164">
            <v>84058818</v>
          </cell>
        </row>
        <row r="165">
          <cell r="A165">
            <v>800250947</v>
          </cell>
          <cell r="B165" t="str">
            <v>SURTIOFICINAS LTDA</v>
          </cell>
          <cell r="C165">
            <v>0</v>
          </cell>
          <cell r="D165">
            <v>4371625</v>
          </cell>
          <cell r="E165">
            <v>0</v>
          </cell>
          <cell r="F165">
            <v>0</v>
          </cell>
          <cell r="G165">
            <v>0</v>
          </cell>
          <cell r="H165">
            <v>4371625</v>
          </cell>
        </row>
        <row r="166">
          <cell r="A166" t="str">
            <v>----------------</v>
          </cell>
          <cell r="B166" t="str">
            <v>------------------------------</v>
          </cell>
        </row>
        <row r="167">
          <cell r="A167">
            <v>7310502</v>
          </cell>
          <cell r="B167" t="str">
            <v>PAGOS</v>
          </cell>
          <cell r="C167">
            <v>703813777.61000001</v>
          </cell>
          <cell r="D167">
            <v>0</v>
          </cell>
          <cell r="E167">
            <v>2375688619.8800001</v>
          </cell>
          <cell r="F167">
            <v>1562533504.9200001</v>
          </cell>
          <cell r="G167">
            <v>1516968892.5699999</v>
          </cell>
          <cell r="H167">
            <v>0</v>
          </cell>
        </row>
        <row r="168">
          <cell r="A168">
            <v>7310502001</v>
          </cell>
          <cell r="B168" t="str">
            <v>PAGOS</v>
          </cell>
          <cell r="C168">
            <v>663835937</v>
          </cell>
          <cell r="D168">
            <v>0</v>
          </cell>
          <cell r="E168">
            <v>2048007430.9300001</v>
          </cell>
          <cell r="F168">
            <v>1347011642.1700001</v>
          </cell>
          <cell r="G168">
            <v>1364831725.76</v>
          </cell>
          <cell r="H168">
            <v>0</v>
          </cell>
        </row>
        <row r="169">
          <cell r="A169" t="str">
            <v>----------------</v>
          </cell>
          <cell r="B169" t="str">
            <v>------------------------------</v>
          </cell>
        </row>
        <row r="170">
          <cell r="A170">
            <v>7537578</v>
          </cell>
          <cell r="B170" t="str">
            <v xml:space="preserve"> JUAN CARLOS  GOMEZ  ARIAS</v>
          </cell>
          <cell r="C170">
            <v>16460906.029999999</v>
          </cell>
          <cell r="D170">
            <v>0</v>
          </cell>
          <cell r="E170">
            <v>0</v>
          </cell>
          <cell r="F170">
            <v>0</v>
          </cell>
          <cell r="G170">
            <v>16460906.029999999</v>
          </cell>
          <cell r="H170">
            <v>0</v>
          </cell>
        </row>
        <row r="171">
          <cell r="A171">
            <v>860501556</v>
          </cell>
          <cell r="B171" t="str">
            <v xml:space="preserve"> VER  LTDA</v>
          </cell>
          <cell r="C171">
            <v>502842.97</v>
          </cell>
          <cell r="D171">
            <v>0</v>
          </cell>
          <cell r="E171">
            <v>0</v>
          </cell>
          <cell r="F171">
            <v>0</v>
          </cell>
          <cell r="G171">
            <v>502842.97</v>
          </cell>
          <cell r="H171">
            <v>0</v>
          </cell>
        </row>
        <row r="172">
          <cell r="A172">
            <v>800157219</v>
          </cell>
          <cell r="B172" t="str">
            <v>AEROMUNDO LTDA</v>
          </cell>
          <cell r="C172">
            <v>3175935.66</v>
          </cell>
          <cell r="D172">
            <v>0</v>
          </cell>
          <cell r="E172">
            <v>0</v>
          </cell>
          <cell r="F172">
            <v>0</v>
          </cell>
          <cell r="G172">
            <v>3175935.66</v>
          </cell>
          <cell r="H172">
            <v>0</v>
          </cell>
        </row>
        <row r="173">
          <cell r="A173">
            <v>79405204</v>
          </cell>
          <cell r="B173" t="str">
            <v>ALMONACID SIERRA JUAN JORGE</v>
          </cell>
          <cell r="C173">
            <v>0</v>
          </cell>
          <cell r="D173">
            <v>0</v>
          </cell>
          <cell r="E173">
            <v>667168702.54999995</v>
          </cell>
          <cell r="F173">
            <v>667168702.54999995</v>
          </cell>
          <cell r="G173">
            <v>0</v>
          </cell>
          <cell r="H173">
            <v>0</v>
          </cell>
        </row>
        <row r="174">
          <cell r="A174">
            <v>860003020</v>
          </cell>
          <cell r="B174" t="str">
            <v>BBVA</v>
          </cell>
          <cell r="C174">
            <v>30994000</v>
          </cell>
          <cell r="D174">
            <v>0</v>
          </cell>
          <cell r="E174">
            <v>0</v>
          </cell>
          <cell r="F174">
            <v>0</v>
          </cell>
          <cell r="G174">
            <v>30994000</v>
          </cell>
          <cell r="H174">
            <v>0</v>
          </cell>
        </row>
        <row r="175">
          <cell r="A175">
            <v>860042945</v>
          </cell>
          <cell r="B175" t="str">
            <v>CENTRAL DE INVERSIONES S.A.</v>
          </cell>
          <cell r="C175">
            <v>48916476.609999999</v>
          </cell>
          <cell r="D175">
            <v>0</v>
          </cell>
          <cell r="E175">
            <v>0</v>
          </cell>
          <cell r="F175">
            <v>0</v>
          </cell>
          <cell r="G175">
            <v>48916476.609999999</v>
          </cell>
          <cell r="H175">
            <v>0</v>
          </cell>
        </row>
        <row r="176">
          <cell r="A176">
            <v>830114172</v>
          </cell>
          <cell r="B176" t="str">
            <v>COOPERATIVA CENTRO DE ASESORIAS E INVESTIGACIONES JURIDICAS</v>
          </cell>
          <cell r="C176">
            <v>0</v>
          </cell>
          <cell r="D176">
            <v>0</v>
          </cell>
          <cell r="E176">
            <v>1334337405.0999999</v>
          </cell>
          <cell r="F176">
            <v>667168702.54999995</v>
          </cell>
          <cell r="G176">
            <v>667168702.54999995</v>
          </cell>
          <cell r="H176">
            <v>0</v>
          </cell>
        </row>
        <row r="177">
          <cell r="A177">
            <v>806013647</v>
          </cell>
          <cell r="B177" t="str">
            <v>COOPERATIVA DE TRABAJO ASOCIADO DE SERVICIOS PROFESIONALES</v>
          </cell>
          <cell r="C177">
            <v>3461016</v>
          </cell>
          <cell r="D177">
            <v>0</v>
          </cell>
          <cell r="E177">
            <v>0</v>
          </cell>
          <cell r="F177">
            <v>0</v>
          </cell>
          <cell r="G177">
            <v>3461016</v>
          </cell>
          <cell r="H177">
            <v>0</v>
          </cell>
        </row>
        <row r="178">
          <cell r="A178">
            <v>40914552</v>
          </cell>
          <cell r="B178" t="str">
            <v>CORREA DE ROSADO ELAISA BEATRIZ</v>
          </cell>
          <cell r="C178">
            <v>2570674</v>
          </cell>
          <cell r="D178">
            <v>0</v>
          </cell>
          <cell r="E178">
            <v>0</v>
          </cell>
          <cell r="F178">
            <v>0</v>
          </cell>
          <cell r="G178">
            <v>2570674</v>
          </cell>
          <cell r="H178">
            <v>0</v>
          </cell>
        </row>
        <row r="179">
          <cell r="A179">
            <v>310373</v>
          </cell>
          <cell r="B179" t="str">
            <v xml:space="preserve">FID José Prudencio Padilla en Liquidación    </v>
          </cell>
          <cell r="C179">
            <v>0</v>
          </cell>
          <cell r="D179">
            <v>40887146</v>
          </cell>
          <cell r="E179">
            <v>0</v>
          </cell>
          <cell r="F179">
            <v>0</v>
          </cell>
          <cell r="G179">
            <v>0</v>
          </cell>
          <cell r="H179">
            <v>40887146</v>
          </cell>
        </row>
        <row r="180">
          <cell r="A180">
            <v>71692039</v>
          </cell>
          <cell r="B180" t="str">
            <v>LEON GONZALEZ OSCAR ORLANDO</v>
          </cell>
          <cell r="C180">
            <v>391471</v>
          </cell>
          <cell r="D180">
            <v>0</v>
          </cell>
          <cell r="E180">
            <v>0</v>
          </cell>
          <cell r="F180">
            <v>0</v>
          </cell>
          <cell r="G180">
            <v>391471</v>
          </cell>
          <cell r="H180">
            <v>0</v>
          </cell>
        </row>
        <row r="181">
          <cell r="A181">
            <v>802008489</v>
          </cell>
          <cell r="B181" t="str">
            <v>LF OROZCO PEREZ Y CIA S EN C</v>
          </cell>
          <cell r="C181">
            <v>4898119.83</v>
          </cell>
          <cell r="D181">
            <v>0</v>
          </cell>
          <cell r="E181">
            <v>0</v>
          </cell>
          <cell r="F181">
            <v>0</v>
          </cell>
          <cell r="G181">
            <v>4898119.83</v>
          </cell>
          <cell r="H181">
            <v>0</v>
          </cell>
        </row>
        <row r="182">
          <cell r="A182">
            <v>22580327</v>
          </cell>
          <cell r="B182" t="str">
            <v>LLANOS DEL GORDO ANGELICA PATRICIA</v>
          </cell>
          <cell r="C182">
            <v>2840000</v>
          </cell>
          <cell r="D182">
            <v>0</v>
          </cell>
          <cell r="E182">
            <v>0</v>
          </cell>
          <cell r="F182">
            <v>0</v>
          </cell>
          <cell r="G182">
            <v>2840000</v>
          </cell>
          <cell r="H182">
            <v>0</v>
          </cell>
        </row>
        <row r="183">
          <cell r="A183">
            <v>72128415</v>
          </cell>
          <cell r="B183" t="str">
            <v>LORA CUEVAS ALVARO ALFONSO</v>
          </cell>
          <cell r="C183">
            <v>31133180</v>
          </cell>
          <cell r="D183">
            <v>0</v>
          </cell>
          <cell r="E183">
            <v>0</v>
          </cell>
          <cell r="F183">
            <v>0</v>
          </cell>
          <cell r="G183">
            <v>31133180</v>
          </cell>
          <cell r="H183">
            <v>0</v>
          </cell>
        </row>
        <row r="184">
          <cell r="A184">
            <v>8663993</v>
          </cell>
          <cell r="B184" t="str">
            <v>MEZA HUGO</v>
          </cell>
          <cell r="C184">
            <v>12444265</v>
          </cell>
          <cell r="D184">
            <v>0</v>
          </cell>
          <cell r="E184">
            <v>0</v>
          </cell>
          <cell r="F184">
            <v>0</v>
          </cell>
          <cell r="G184">
            <v>12444265</v>
          </cell>
          <cell r="H184">
            <v>0</v>
          </cell>
        </row>
        <row r="185">
          <cell r="A185">
            <v>91255118</v>
          </cell>
          <cell r="B185" t="str">
            <v>NAVAS URIBE ENEAS CLAUDIO</v>
          </cell>
          <cell r="C185">
            <v>298026333.77999997</v>
          </cell>
          <cell r="D185">
            <v>0</v>
          </cell>
          <cell r="E185">
            <v>46501323.280000001</v>
          </cell>
          <cell r="F185">
            <v>12674237.07</v>
          </cell>
          <cell r="G185">
            <v>331853419.99000001</v>
          </cell>
          <cell r="H185">
            <v>0</v>
          </cell>
        </row>
        <row r="186">
          <cell r="A186">
            <v>79144673</v>
          </cell>
          <cell r="B186" t="str">
            <v>PINZON JORGE</v>
          </cell>
          <cell r="C186">
            <v>139252663</v>
          </cell>
          <cell r="D186">
            <v>0</v>
          </cell>
          <cell r="E186">
            <v>0</v>
          </cell>
          <cell r="F186">
            <v>0</v>
          </cell>
          <cell r="G186">
            <v>139252663</v>
          </cell>
          <cell r="H186">
            <v>0</v>
          </cell>
        </row>
        <row r="187">
          <cell r="A187">
            <v>7482652</v>
          </cell>
          <cell r="B187" t="str">
            <v>RAMIREZ PEÑA EDISON DE LA CRUZ</v>
          </cell>
          <cell r="C187">
            <v>752531</v>
          </cell>
          <cell r="D187">
            <v>0</v>
          </cell>
          <cell r="E187">
            <v>0</v>
          </cell>
          <cell r="F187">
            <v>0</v>
          </cell>
          <cell r="G187">
            <v>752531</v>
          </cell>
          <cell r="H187">
            <v>0</v>
          </cell>
        </row>
        <row r="188">
          <cell r="A188">
            <v>8305020</v>
          </cell>
          <cell r="B188" t="str">
            <v>RENDON CASTAÑEDA EDUARDO</v>
          </cell>
          <cell r="C188">
            <v>6270294</v>
          </cell>
          <cell r="D188">
            <v>0</v>
          </cell>
          <cell r="E188">
            <v>0</v>
          </cell>
          <cell r="F188">
            <v>0</v>
          </cell>
          <cell r="G188">
            <v>6270294</v>
          </cell>
          <cell r="H188">
            <v>0</v>
          </cell>
        </row>
        <row r="189">
          <cell r="A189">
            <v>51623354</v>
          </cell>
          <cell r="B189" t="str">
            <v>RONDON GUERRA LUZ MARINA</v>
          </cell>
          <cell r="C189">
            <v>2606446</v>
          </cell>
          <cell r="D189">
            <v>0</v>
          </cell>
          <cell r="E189">
            <v>0</v>
          </cell>
          <cell r="F189">
            <v>0</v>
          </cell>
          <cell r="G189">
            <v>2606446</v>
          </cell>
          <cell r="H189">
            <v>0</v>
          </cell>
        </row>
        <row r="190">
          <cell r="A190">
            <v>7450602</v>
          </cell>
          <cell r="B190" t="str">
            <v>SANTIAGO GONZALEZ HABIB ADOLFO</v>
          </cell>
          <cell r="C190">
            <v>713649</v>
          </cell>
          <cell r="D190">
            <v>0</v>
          </cell>
          <cell r="E190">
            <v>0</v>
          </cell>
          <cell r="F190">
            <v>0</v>
          </cell>
          <cell r="G190">
            <v>713649</v>
          </cell>
          <cell r="H190">
            <v>0</v>
          </cell>
        </row>
        <row r="191">
          <cell r="A191">
            <v>9072383</v>
          </cell>
          <cell r="B191" t="str">
            <v>SANTOYA ARNEDO JAIME</v>
          </cell>
          <cell r="C191">
            <v>4034907</v>
          </cell>
          <cell r="D191">
            <v>0</v>
          </cell>
          <cell r="E191">
            <v>0</v>
          </cell>
          <cell r="F191">
            <v>0</v>
          </cell>
          <cell r="G191">
            <v>4034907</v>
          </cell>
          <cell r="H191">
            <v>0</v>
          </cell>
        </row>
        <row r="192">
          <cell r="A192">
            <v>41552243</v>
          </cell>
          <cell r="B192" t="str">
            <v>SEPULVEDA CAMPO EVA ROSA</v>
          </cell>
          <cell r="C192">
            <v>4118189</v>
          </cell>
          <cell r="D192">
            <v>0</v>
          </cell>
          <cell r="E192">
            <v>0</v>
          </cell>
          <cell r="F192">
            <v>0</v>
          </cell>
          <cell r="G192">
            <v>4118189</v>
          </cell>
          <cell r="H192">
            <v>0</v>
          </cell>
        </row>
        <row r="193">
          <cell r="A193">
            <v>890111018</v>
          </cell>
          <cell r="B193" t="str">
            <v>SERVICONI LTDA</v>
          </cell>
          <cell r="C193">
            <v>58445715.549999997</v>
          </cell>
          <cell r="D193">
            <v>0</v>
          </cell>
          <cell r="E193">
            <v>0</v>
          </cell>
          <cell r="F193">
            <v>0</v>
          </cell>
          <cell r="G193">
            <v>58445715.549999997</v>
          </cell>
          <cell r="H193">
            <v>0</v>
          </cell>
        </row>
        <row r="194">
          <cell r="A194">
            <v>9281213</v>
          </cell>
          <cell r="B194" t="str">
            <v>TABORDA BABILONIA FRANCISCO MANUEL</v>
          </cell>
          <cell r="C194">
            <v>7376191</v>
          </cell>
          <cell r="D194">
            <v>0</v>
          </cell>
          <cell r="E194">
            <v>0</v>
          </cell>
          <cell r="F194">
            <v>0</v>
          </cell>
          <cell r="G194">
            <v>7376191</v>
          </cell>
          <cell r="H194">
            <v>0</v>
          </cell>
        </row>
        <row r="195">
          <cell r="A195">
            <v>860531801</v>
          </cell>
          <cell r="B195" t="str">
            <v>TRABAJADORES TEMPORALES LTDA</v>
          </cell>
          <cell r="C195">
            <v>25337276.57</v>
          </cell>
          <cell r="D195">
            <v>0</v>
          </cell>
          <cell r="E195">
            <v>0</v>
          </cell>
          <cell r="F195">
            <v>0</v>
          </cell>
          <cell r="G195">
            <v>25337276.57</v>
          </cell>
          <cell r="H195">
            <v>0</v>
          </cell>
        </row>
        <row r="196">
          <cell r="A196" t="str">
            <v>----------------</v>
          </cell>
          <cell r="B196" t="str">
            <v>------------------------------</v>
          </cell>
        </row>
        <row r="197">
          <cell r="A197">
            <v>7310502002</v>
          </cell>
          <cell r="B197" t="str">
            <v>COMISION FIDUCIARIA</v>
          </cell>
          <cell r="C197">
            <v>0</v>
          </cell>
          <cell r="D197">
            <v>92583</v>
          </cell>
          <cell r="E197">
            <v>0</v>
          </cell>
          <cell r="F197">
            <v>0</v>
          </cell>
          <cell r="G197">
            <v>0</v>
          </cell>
          <cell r="H197">
            <v>92583</v>
          </cell>
        </row>
        <row r="198">
          <cell r="A198" t="str">
            <v>----------------</v>
          </cell>
          <cell r="B198" t="str">
            <v>------------------------------</v>
          </cell>
        </row>
        <row r="199">
          <cell r="A199">
            <v>310373</v>
          </cell>
          <cell r="B199" t="str">
            <v xml:space="preserve">FID José Prudencio Padilla en Liquidación    </v>
          </cell>
          <cell r="C199">
            <v>0</v>
          </cell>
          <cell r="D199">
            <v>92583</v>
          </cell>
          <cell r="E199">
            <v>0</v>
          </cell>
          <cell r="F199">
            <v>0</v>
          </cell>
          <cell r="G199">
            <v>0</v>
          </cell>
          <cell r="H199">
            <v>92583</v>
          </cell>
        </row>
        <row r="200">
          <cell r="A200" t="str">
            <v>----------------</v>
          </cell>
          <cell r="B200" t="str">
            <v>------------------------------</v>
          </cell>
        </row>
        <row r="201">
          <cell r="A201">
            <v>7310502026</v>
          </cell>
          <cell r="B201" t="str">
            <v>IVA RECIBIDO COMPRAS SERVICIOS 16%</v>
          </cell>
          <cell r="C201">
            <v>38729895.729999997</v>
          </cell>
          <cell r="D201">
            <v>0</v>
          </cell>
          <cell r="E201">
            <v>327681188.94999999</v>
          </cell>
          <cell r="F201">
            <v>215521862.75</v>
          </cell>
          <cell r="G201">
            <v>150889221.93000001</v>
          </cell>
          <cell r="H201">
            <v>0</v>
          </cell>
        </row>
        <row r="202">
          <cell r="A202" t="str">
            <v>----------------</v>
          </cell>
          <cell r="B202" t="str">
            <v>------------------------------</v>
          </cell>
        </row>
        <row r="203">
          <cell r="A203">
            <v>7537578</v>
          </cell>
          <cell r="B203" t="str">
            <v xml:space="preserve"> JUAN CARLOS  GOMEZ  ARIAS</v>
          </cell>
          <cell r="C203">
            <v>2633744.9700000002</v>
          </cell>
          <cell r="D203">
            <v>0</v>
          </cell>
          <cell r="E203">
            <v>0</v>
          </cell>
          <cell r="F203">
            <v>0</v>
          </cell>
          <cell r="G203">
            <v>2633744.9700000002</v>
          </cell>
          <cell r="H203">
            <v>0</v>
          </cell>
        </row>
        <row r="204">
          <cell r="A204">
            <v>860501556</v>
          </cell>
          <cell r="B204" t="str">
            <v xml:space="preserve"> VER  LTDA</v>
          </cell>
          <cell r="C204">
            <v>76951.03</v>
          </cell>
          <cell r="D204">
            <v>0</v>
          </cell>
          <cell r="E204">
            <v>0</v>
          </cell>
          <cell r="F204">
            <v>0</v>
          </cell>
          <cell r="G204">
            <v>76951.03</v>
          </cell>
          <cell r="H204">
            <v>0</v>
          </cell>
        </row>
        <row r="205">
          <cell r="A205">
            <v>800157219</v>
          </cell>
          <cell r="B205" t="str">
            <v>AEROMUNDO LTDA</v>
          </cell>
          <cell r="C205">
            <v>460114.34</v>
          </cell>
          <cell r="D205">
            <v>0</v>
          </cell>
          <cell r="E205">
            <v>0</v>
          </cell>
          <cell r="F205">
            <v>0</v>
          </cell>
          <cell r="G205">
            <v>460114.34</v>
          </cell>
          <cell r="H205">
            <v>0</v>
          </cell>
        </row>
        <row r="206">
          <cell r="A206">
            <v>79405204</v>
          </cell>
          <cell r="B206" t="str">
            <v>ALMONACID SIERRA JUAN JORGE</v>
          </cell>
          <cell r="C206">
            <v>0</v>
          </cell>
          <cell r="D206">
            <v>0</v>
          </cell>
          <cell r="E206">
            <v>106746992.41</v>
          </cell>
          <cell r="F206">
            <v>106746992.41</v>
          </cell>
          <cell r="G206">
            <v>0</v>
          </cell>
          <cell r="H206">
            <v>0</v>
          </cell>
        </row>
        <row r="207">
          <cell r="A207">
            <v>830114172</v>
          </cell>
          <cell r="B207" t="str">
            <v>COOPERATIVA CENTRO DE ASESORIAS E INVESTIGACIONES JURIDICAS</v>
          </cell>
          <cell r="C207">
            <v>0</v>
          </cell>
          <cell r="D207">
            <v>0</v>
          </cell>
          <cell r="E207">
            <v>213493984.81999999</v>
          </cell>
          <cell r="F207">
            <v>106746992.41</v>
          </cell>
          <cell r="G207">
            <v>106746992.41</v>
          </cell>
          <cell r="H207">
            <v>0</v>
          </cell>
        </row>
        <row r="208">
          <cell r="A208">
            <v>802008489</v>
          </cell>
          <cell r="B208" t="str">
            <v>LF OROZCO PEREZ Y CIA S EN C</v>
          </cell>
          <cell r="C208">
            <v>783699.17</v>
          </cell>
          <cell r="D208">
            <v>0</v>
          </cell>
          <cell r="E208">
            <v>0</v>
          </cell>
          <cell r="F208">
            <v>0</v>
          </cell>
          <cell r="G208">
            <v>783699.17</v>
          </cell>
          <cell r="H208">
            <v>0</v>
          </cell>
        </row>
        <row r="209">
          <cell r="A209">
            <v>91255118</v>
          </cell>
          <cell r="B209" t="str">
            <v>NAVAS URIBE ENEAS CLAUDIO</v>
          </cell>
          <cell r="C209">
            <v>34775386.219999999</v>
          </cell>
          <cell r="D209">
            <v>0</v>
          </cell>
          <cell r="E209">
            <v>7440211.7199999997</v>
          </cell>
          <cell r="F209">
            <v>2027877.93</v>
          </cell>
          <cell r="G209">
            <v>40187720.009999998</v>
          </cell>
          <cell r="H209">
            <v>0</v>
          </cell>
        </row>
        <row r="210">
          <cell r="A210" t="str">
            <v>----------------</v>
          </cell>
          <cell r="B210" t="str">
            <v>------------------------------</v>
          </cell>
        </row>
        <row r="211">
          <cell r="A211">
            <v>7310502042</v>
          </cell>
          <cell r="B211" t="str">
            <v>IVA RECIBIDO SERVICIOS AL 1.6%</v>
          </cell>
          <cell r="C211">
            <v>1340527.8799999999</v>
          </cell>
          <cell r="D211">
            <v>0</v>
          </cell>
          <cell r="E211">
            <v>0</v>
          </cell>
          <cell r="F211">
            <v>0</v>
          </cell>
          <cell r="G211">
            <v>1340527.8799999999</v>
          </cell>
          <cell r="H211">
            <v>0</v>
          </cell>
        </row>
        <row r="212">
          <cell r="A212" t="str">
            <v>----------------</v>
          </cell>
          <cell r="B212" t="str">
            <v>------------------------------</v>
          </cell>
        </row>
        <row r="213">
          <cell r="A213">
            <v>890111018</v>
          </cell>
          <cell r="B213" t="str">
            <v>SERVICONI LTDA</v>
          </cell>
          <cell r="C213">
            <v>935131.45</v>
          </cell>
          <cell r="D213">
            <v>0</v>
          </cell>
          <cell r="E213">
            <v>0</v>
          </cell>
          <cell r="F213">
            <v>0</v>
          </cell>
          <cell r="G213">
            <v>935131.45</v>
          </cell>
          <cell r="H213">
            <v>0</v>
          </cell>
        </row>
        <row r="214">
          <cell r="A214">
            <v>860531801</v>
          </cell>
          <cell r="B214" t="str">
            <v>TRABAJADORES TEMPORALES LTDA</v>
          </cell>
          <cell r="C214">
            <v>405396.43</v>
          </cell>
          <cell r="D214">
            <v>0</v>
          </cell>
          <cell r="E214">
            <v>0</v>
          </cell>
          <cell r="F214">
            <v>0</v>
          </cell>
          <cell r="G214">
            <v>405396.43</v>
          </cell>
          <cell r="H214">
            <v>0</v>
          </cell>
        </row>
        <row r="215">
          <cell r="A215" t="str">
            <v>----------------</v>
          </cell>
          <cell r="B215" t="str">
            <v>------------------------------</v>
          </cell>
        </row>
        <row r="216">
          <cell r="A216">
            <v>735</v>
          </cell>
          <cell r="B216" t="str">
            <v>RESULTADOS EJERCICIOS ANTERIORES</v>
          </cell>
          <cell r="C216">
            <v>0</v>
          </cell>
          <cell r="D216">
            <v>772042448.76999998</v>
          </cell>
          <cell r="E216">
            <v>0</v>
          </cell>
          <cell r="F216">
            <v>0</v>
          </cell>
          <cell r="G216">
            <v>0</v>
          </cell>
          <cell r="H216">
            <v>772042448.76999998</v>
          </cell>
        </row>
        <row r="217">
          <cell r="A217">
            <v>73501</v>
          </cell>
          <cell r="B217" t="str">
            <v>UTILIDADES</v>
          </cell>
          <cell r="C217">
            <v>0</v>
          </cell>
          <cell r="D217">
            <v>772042448.76999998</v>
          </cell>
          <cell r="E217">
            <v>0</v>
          </cell>
          <cell r="F217">
            <v>0</v>
          </cell>
          <cell r="G217">
            <v>0</v>
          </cell>
          <cell r="H217">
            <v>772042448.76999998</v>
          </cell>
        </row>
        <row r="218">
          <cell r="A218">
            <v>7350101</v>
          </cell>
          <cell r="B218" t="str">
            <v>UTILIDADES</v>
          </cell>
          <cell r="C218">
            <v>0</v>
          </cell>
          <cell r="D218">
            <v>772042448.76999998</v>
          </cell>
          <cell r="E218">
            <v>0</v>
          </cell>
          <cell r="F218">
            <v>0</v>
          </cell>
          <cell r="G218">
            <v>0</v>
          </cell>
          <cell r="H218">
            <v>772042448.76999998</v>
          </cell>
        </row>
        <row r="219">
          <cell r="A219">
            <v>7350101001</v>
          </cell>
          <cell r="B219" t="str">
            <v>UTILIDADES</v>
          </cell>
          <cell r="C219">
            <v>0</v>
          </cell>
          <cell r="D219">
            <v>772042448.76999998</v>
          </cell>
          <cell r="E219">
            <v>0</v>
          </cell>
          <cell r="F219">
            <v>0</v>
          </cell>
          <cell r="G219">
            <v>0</v>
          </cell>
          <cell r="H219">
            <v>772042448.76999998</v>
          </cell>
        </row>
        <row r="220">
          <cell r="A220" t="str">
            <v>----------------</v>
          </cell>
          <cell r="B220" t="str">
            <v>------------------------------</v>
          </cell>
        </row>
        <row r="221">
          <cell r="A221">
            <v>15</v>
          </cell>
          <cell r="B221" t="str">
            <v>VARIOS..</v>
          </cell>
          <cell r="C221">
            <v>0</v>
          </cell>
          <cell r="D221">
            <v>772042448.76999998</v>
          </cell>
          <cell r="E221">
            <v>0</v>
          </cell>
          <cell r="F221">
            <v>0</v>
          </cell>
          <cell r="G221">
            <v>0</v>
          </cell>
          <cell r="H221">
            <v>772042448.76999998</v>
          </cell>
        </row>
        <row r="222">
          <cell r="A222" t="str">
            <v>----------------</v>
          </cell>
          <cell r="B222" t="str">
            <v>------------------------------</v>
          </cell>
        </row>
        <row r="223">
          <cell r="A223">
            <v>736</v>
          </cell>
          <cell r="B223" t="str">
            <v>RESULTADOS DEL EJERCICIO</v>
          </cell>
          <cell r="C223">
            <v>0</v>
          </cell>
          <cell r="D223">
            <v>1070561462.08</v>
          </cell>
          <cell r="E223">
            <v>0</v>
          </cell>
          <cell r="F223">
            <v>61942475.289999999</v>
          </cell>
          <cell r="G223">
            <v>0</v>
          </cell>
          <cell r="H223">
            <v>1132503937.3699999</v>
          </cell>
        </row>
        <row r="224">
          <cell r="A224">
            <v>73605</v>
          </cell>
          <cell r="B224" t="str">
            <v>UTILIDADES</v>
          </cell>
          <cell r="C224">
            <v>0</v>
          </cell>
          <cell r="D224">
            <v>1070561462.08</v>
          </cell>
          <cell r="E224">
            <v>0</v>
          </cell>
          <cell r="F224">
            <v>61942475.289999999</v>
          </cell>
          <cell r="G224">
            <v>0</v>
          </cell>
          <cell r="H224">
            <v>1132503937.3699999</v>
          </cell>
        </row>
        <row r="225">
          <cell r="A225">
            <v>7360501</v>
          </cell>
          <cell r="B225" t="str">
            <v>UTILIDADES</v>
          </cell>
          <cell r="C225">
            <v>0</v>
          </cell>
          <cell r="D225">
            <v>1070561462.08</v>
          </cell>
          <cell r="E225">
            <v>0</v>
          </cell>
          <cell r="F225">
            <v>61942475.289999999</v>
          </cell>
          <cell r="G225">
            <v>0</v>
          </cell>
          <cell r="H225">
            <v>1132503937.3699999</v>
          </cell>
        </row>
        <row r="226">
          <cell r="A226">
            <v>7360501001</v>
          </cell>
          <cell r="B226" t="str">
            <v>UTILIDADES</v>
          </cell>
          <cell r="C226">
            <v>0</v>
          </cell>
          <cell r="D226">
            <v>1070561462.08</v>
          </cell>
          <cell r="E226">
            <v>0</v>
          </cell>
          <cell r="F226">
            <v>61942475.289999999</v>
          </cell>
          <cell r="G226">
            <v>0</v>
          </cell>
          <cell r="H226">
            <v>1132503937.3699999</v>
          </cell>
        </row>
        <row r="227">
          <cell r="A227" t="str">
            <v>----------------</v>
          </cell>
          <cell r="B227" t="str">
            <v>------------------------------</v>
          </cell>
        </row>
        <row r="228">
          <cell r="A228">
            <v>1</v>
          </cell>
          <cell r="B228" t="str">
            <v>AUXILIAR GENERAL</v>
          </cell>
          <cell r="C228">
            <v>0</v>
          </cell>
          <cell r="D228">
            <v>1070561462.08</v>
          </cell>
          <cell r="E228">
            <v>0</v>
          </cell>
          <cell r="F228">
            <v>61942475.289999999</v>
          </cell>
          <cell r="G228">
            <v>0</v>
          </cell>
          <cell r="H228">
            <v>1132503937.3699999</v>
          </cell>
        </row>
        <row r="229">
          <cell r="A229" t="str">
            <v>----------------</v>
          </cell>
          <cell r="B229" t="str">
            <v>------------------------------</v>
          </cell>
        </row>
        <row r="230">
          <cell r="A230">
            <v>74</v>
          </cell>
          <cell r="B230" t="str">
            <v>INGRESOS</v>
          </cell>
          <cell r="C230">
            <v>0</v>
          </cell>
          <cell r="D230">
            <v>0</v>
          </cell>
          <cell r="E230">
            <v>0</v>
          </cell>
          <cell r="F230">
            <v>77237603.790000007</v>
          </cell>
          <cell r="G230">
            <v>0</v>
          </cell>
          <cell r="H230">
            <v>77237603.790000007</v>
          </cell>
        </row>
        <row r="231">
          <cell r="A231">
            <v>741</v>
          </cell>
          <cell r="B231" t="str">
            <v>OPERACIONALES</v>
          </cell>
          <cell r="C231">
            <v>0</v>
          </cell>
          <cell r="D231">
            <v>0</v>
          </cell>
          <cell r="E231">
            <v>0</v>
          </cell>
          <cell r="F231">
            <v>77237603.790000007</v>
          </cell>
          <cell r="G231">
            <v>0</v>
          </cell>
          <cell r="H231">
            <v>77237603.790000007</v>
          </cell>
        </row>
        <row r="232">
          <cell r="A232">
            <v>74105</v>
          </cell>
          <cell r="B232" t="str">
            <v>RENDIM. EN OPER. REPO, SIMULT. TRANS TEMP. DE VLORES Y OTROS</v>
          </cell>
          <cell r="C232">
            <v>0</v>
          </cell>
          <cell r="D232">
            <v>0</v>
          </cell>
          <cell r="E232">
            <v>0</v>
          </cell>
          <cell r="F232">
            <v>4021182</v>
          </cell>
          <cell r="G232">
            <v>0</v>
          </cell>
          <cell r="H232">
            <v>4021182</v>
          </cell>
        </row>
        <row r="233">
          <cell r="A233">
            <v>7410595</v>
          </cell>
          <cell r="B233" t="str">
            <v>OTROS</v>
          </cell>
          <cell r="C233">
            <v>0</v>
          </cell>
          <cell r="D233">
            <v>0</v>
          </cell>
          <cell r="E233">
            <v>0</v>
          </cell>
          <cell r="F233">
            <v>4021182</v>
          </cell>
          <cell r="G233">
            <v>0</v>
          </cell>
          <cell r="H233">
            <v>4021182</v>
          </cell>
        </row>
        <row r="234">
          <cell r="A234">
            <v>7410595001</v>
          </cell>
          <cell r="B234" t="str">
            <v>OTROS INTERESES</v>
          </cell>
          <cell r="C234">
            <v>0</v>
          </cell>
          <cell r="D234">
            <v>0</v>
          </cell>
          <cell r="E234">
            <v>0</v>
          </cell>
          <cell r="F234">
            <v>4021182</v>
          </cell>
          <cell r="G234">
            <v>0</v>
          </cell>
          <cell r="H234">
            <v>4021182</v>
          </cell>
        </row>
        <row r="235">
          <cell r="A235" t="str">
            <v>----------------</v>
          </cell>
          <cell r="B235" t="str">
            <v>------------------------------</v>
          </cell>
        </row>
        <row r="236">
          <cell r="A236">
            <v>860003020</v>
          </cell>
          <cell r="B236" t="str">
            <v>BBVA</v>
          </cell>
          <cell r="C236">
            <v>0</v>
          </cell>
          <cell r="D236">
            <v>0</v>
          </cell>
          <cell r="E236">
            <v>0</v>
          </cell>
          <cell r="F236">
            <v>4021182</v>
          </cell>
          <cell r="G236">
            <v>0</v>
          </cell>
          <cell r="H236">
            <v>4021182</v>
          </cell>
        </row>
        <row r="237">
          <cell r="A237" t="str">
            <v>----------------</v>
          </cell>
          <cell r="B237" t="str">
            <v>------------------------------</v>
          </cell>
        </row>
        <row r="238">
          <cell r="A238">
            <v>74109</v>
          </cell>
          <cell r="B238" t="str">
            <v>UTILIDAD EN VALORACION DE INV NEG. TITULOS PARTICIPATIVOS</v>
          </cell>
          <cell r="C238">
            <v>0</v>
          </cell>
          <cell r="D238">
            <v>0</v>
          </cell>
          <cell r="E238">
            <v>0</v>
          </cell>
          <cell r="F238">
            <v>73216051.890000001</v>
          </cell>
          <cell r="G238">
            <v>0</v>
          </cell>
          <cell r="H238">
            <v>73216051.890000001</v>
          </cell>
        </row>
        <row r="239">
          <cell r="A239">
            <v>7410906</v>
          </cell>
          <cell r="B239" t="str">
            <v>POR INCREMENTO EN EL VALOR DE MERCADO (CR)</v>
          </cell>
          <cell r="C239">
            <v>0</v>
          </cell>
          <cell r="D239">
            <v>0</v>
          </cell>
          <cell r="E239">
            <v>0</v>
          </cell>
          <cell r="F239">
            <v>73216051.890000001</v>
          </cell>
          <cell r="G239">
            <v>0</v>
          </cell>
          <cell r="H239">
            <v>73216051.890000001</v>
          </cell>
        </row>
        <row r="240">
          <cell r="A240">
            <v>7410906001</v>
          </cell>
          <cell r="B240" t="str">
            <v>PARTICIPACION EN FONDOS COMUNES ORDINARIOS</v>
          </cell>
          <cell r="C240">
            <v>0</v>
          </cell>
          <cell r="D240">
            <v>0</v>
          </cell>
          <cell r="E240">
            <v>0</v>
          </cell>
          <cell r="F240">
            <v>73216051.890000001</v>
          </cell>
          <cell r="G240">
            <v>0</v>
          </cell>
          <cell r="H240">
            <v>73216051.890000001</v>
          </cell>
        </row>
        <row r="241">
          <cell r="A241" t="str">
            <v>----------------</v>
          </cell>
          <cell r="B241" t="str">
            <v>------------------------------</v>
          </cell>
        </row>
        <row r="242">
          <cell r="A242">
            <v>900251864</v>
          </cell>
          <cell r="B242" t="str">
            <v>CARTERA COLECTIVA ABIERTA DE ALTA LIQUIDEZ</v>
          </cell>
          <cell r="C242">
            <v>0</v>
          </cell>
          <cell r="D242">
            <v>0</v>
          </cell>
          <cell r="E242">
            <v>0</v>
          </cell>
          <cell r="F242">
            <v>26398919.129999999</v>
          </cell>
          <cell r="G242">
            <v>0</v>
          </cell>
          <cell r="H242">
            <v>26398919.129999999</v>
          </cell>
        </row>
        <row r="243">
          <cell r="A243">
            <v>830045720</v>
          </cell>
          <cell r="B243" t="str">
            <v>CARTERA COLECTIVA ABIERTA EFECTIVO A LA VISTA</v>
          </cell>
          <cell r="C243">
            <v>0</v>
          </cell>
          <cell r="D243">
            <v>0</v>
          </cell>
          <cell r="E243">
            <v>0</v>
          </cell>
          <cell r="F243">
            <v>46817132.759999998</v>
          </cell>
          <cell r="G243">
            <v>0</v>
          </cell>
          <cell r="H243">
            <v>46817132.759999998</v>
          </cell>
        </row>
        <row r="244">
          <cell r="A244" t="str">
            <v>----------------</v>
          </cell>
          <cell r="B244" t="str">
            <v>------------------------------</v>
          </cell>
        </row>
        <row r="245">
          <cell r="A245">
            <v>74195</v>
          </cell>
          <cell r="B245" t="str">
            <v>OTROS INGRESOS OPERACIONALES</v>
          </cell>
          <cell r="C245">
            <v>0</v>
          </cell>
          <cell r="D245">
            <v>0</v>
          </cell>
          <cell r="E245">
            <v>0</v>
          </cell>
          <cell r="F245">
            <v>369.9</v>
          </cell>
          <cell r="G245">
            <v>0</v>
          </cell>
          <cell r="H245">
            <v>369.9</v>
          </cell>
        </row>
        <row r="246">
          <cell r="A246">
            <v>7419595</v>
          </cell>
          <cell r="B246" t="str">
            <v>OTROS INGRESOS OPERACIONALES</v>
          </cell>
          <cell r="C246">
            <v>0</v>
          </cell>
          <cell r="D246">
            <v>0</v>
          </cell>
          <cell r="E246">
            <v>0</v>
          </cell>
          <cell r="F246">
            <v>369.9</v>
          </cell>
          <cell r="G246">
            <v>0</v>
          </cell>
          <cell r="H246">
            <v>369.9</v>
          </cell>
        </row>
        <row r="247">
          <cell r="A247">
            <v>7419595001</v>
          </cell>
          <cell r="B247" t="str">
            <v>OTROS</v>
          </cell>
          <cell r="C247">
            <v>0</v>
          </cell>
          <cell r="D247">
            <v>0</v>
          </cell>
          <cell r="E247">
            <v>0</v>
          </cell>
          <cell r="F247">
            <v>369.9</v>
          </cell>
          <cell r="G247">
            <v>0</v>
          </cell>
          <cell r="H247">
            <v>369.9</v>
          </cell>
        </row>
        <row r="248">
          <cell r="A248" t="str">
            <v>----------------</v>
          </cell>
          <cell r="B248" t="str">
            <v>------------------------------</v>
          </cell>
        </row>
        <row r="249">
          <cell r="A249">
            <v>860003020</v>
          </cell>
          <cell r="B249" t="str">
            <v>BBVA</v>
          </cell>
          <cell r="C249">
            <v>0</v>
          </cell>
          <cell r="D249">
            <v>0</v>
          </cell>
          <cell r="E249">
            <v>0</v>
          </cell>
          <cell r="F249">
            <v>128.65</v>
          </cell>
          <cell r="G249">
            <v>0</v>
          </cell>
          <cell r="H249">
            <v>128.65</v>
          </cell>
        </row>
        <row r="250">
          <cell r="A250">
            <v>1463</v>
          </cell>
          <cell r="B250" t="str">
            <v>FIDUCIARIA LA PREVISORA S.A ENCARGO FIDUCIARIO DISTRITO DE B</v>
          </cell>
          <cell r="C250">
            <v>0</v>
          </cell>
          <cell r="D250">
            <v>0</v>
          </cell>
          <cell r="E250">
            <v>0</v>
          </cell>
          <cell r="F250">
            <v>241.25</v>
          </cell>
          <cell r="G250">
            <v>0</v>
          </cell>
          <cell r="H250">
            <v>241.25</v>
          </cell>
        </row>
        <row r="251">
          <cell r="A251" t="str">
            <v>----------------</v>
          </cell>
          <cell r="B251" t="str">
            <v>------------------------------</v>
          </cell>
        </row>
        <row r="252">
          <cell r="A252">
            <v>75</v>
          </cell>
          <cell r="B252" t="str">
            <v>GASTOS Y COSTOS</v>
          </cell>
          <cell r="C252">
            <v>0</v>
          </cell>
          <cell r="D252">
            <v>0</v>
          </cell>
          <cell r="E252">
            <v>80038113.980000004</v>
          </cell>
          <cell r="F252">
            <v>2800510.19</v>
          </cell>
          <cell r="G252">
            <v>77237603.790000007</v>
          </cell>
          <cell r="H252">
            <v>0</v>
          </cell>
        </row>
        <row r="253">
          <cell r="A253">
            <v>751</v>
          </cell>
          <cell r="B253" t="str">
            <v>OPERACIONALES</v>
          </cell>
          <cell r="C253">
            <v>0</v>
          </cell>
          <cell r="D253">
            <v>0</v>
          </cell>
          <cell r="E253">
            <v>18095638.690000001</v>
          </cell>
          <cell r="F253">
            <v>2800510.19</v>
          </cell>
          <cell r="G253">
            <v>15295128.5</v>
          </cell>
          <cell r="H253">
            <v>0</v>
          </cell>
        </row>
        <row r="254">
          <cell r="A254">
            <v>75115</v>
          </cell>
          <cell r="B254" t="str">
            <v>COMISIONES</v>
          </cell>
          <cell r="C254">
            <v>0</v>
          </cell>
          <cell r="D254">
            <v>0</v>
          </cell>
          <cell r="E254">
            <v>11528080</v>
          </cell>
          <cell r="F254">
            <v>0</v>
          </cell>
          <cell r="G254">
            <v>11528080</v>
          </cell>
          <cell r="H254">
            <v>0</v>
          </cell>
        </row>
        <row r="255">
          <cell r="A255">
            <v>7511510</v>
          </cell>
          <cell r="B255" t="str">
            <v>DEL FIDUCIARIO</v>
          </cell>
          <cell r="C255">
            <v>0</v>
          </cell>
          <cell r="D255">
            <v>0</v>
          </cell>
          <cell r="E255">
            <v>11528080</v>
          </cell>
          <cell r="F255">
            <v>0</v>
          </cell>
          <cell r="G255">
            <v>11528080</v>
          </cell>
          <cell r="H255">
            <v>0</v>
          </cell>
        </row>
        <row r="256">
          <cell r="A256">
            <v>7511510001</v>
          </cell>
          <cell r="B256" t="str">
            <v>COMISION FIDUCIARIA</v>
          </cell>
          <cell r="C256">
            <v>0</v>
          </cell>
          <cell r="D256">
            <v>0</v>
          </cell>
          <cell r="E256">
            <v>11528080</v>
          </cell>
          <cell r="F256">
            <v>0</v>
          </cell>
          <cell r="G256">
            <v>11528080</v>
          </cell>
          <cell r="H256">
            <v>0</v>
          </cell>
        </row>
        <row r="257">
          <cell r="A257" t="str">
            <v>----------------</v>
          </cell>
          <cell r="B257" t="str">
            <v>------------------------------</v>
          </cell>
        </row>
        <row r="258">
          <cell r="A258">
            <v>860525148</v>
          </cell>
          <cell r="B258" t="str">
            <v>FIDUCIARIA LA PREVISORA S.A</v>
          </cell>
          <cell r="C258">
            <v>0</v>
          </cell>
          <cell r="D258">
            <v>0</v>
          </cell>
          <cell r="E258">
            <v>11528080</v>
          </cell>
          <cell r="F258">
            <v>0</v>
          </cell>
          <cell r="G258">
            <v>11528080</v>
          </cell>
          <cell r="H258">
            <v>0</v>
          </cell>
        </row>
        <row r="259">
          <cell r="A259" t="str">
            <v>----------------</v>
          </cell>
          <cell r="B259" t="str">
            <v>------------------------------</v>
          </cell>
        </row>
        <row r="260">
          <cell r="A260">
            <v>75140</v>
          </cell>
          <cell r="B260" t="str">
            <v>IMPUESTOS</v>
          </cell>
          <cell r="C260">
            <v>0</v>
          </cell>
          <cell r="D260">
            <v>0</v>
          </cell>
          <cell r="E260">
            <v>5850656.1900000004</v>
          </cell>
          <cell r="F260">
            <v>2800510.19</v>
          </cell>
          <cell r="G260">
            <v>3050146</v>
          </cell>
          <cell r="H260">
            <v>0</v>
          </cell>
        </row>
        <row r="261">
          <cell r="A261">
            <v>7514035</v>
          </cell>
          <cell r="B261" t="str">
            <v>GRAVAMEN A LOS MOVIMIENTOS FINANCIEROS G.M.F.</v>
          </cell>
          <cell r="C261">
            <v>0</v>
          </cell>
          <cell r="D261">
            <v>0</v>
          </cell>
          <cell r="E261">
            <v>5850656.1900000004</v>
          </cell>
          <cell r="F261">
            <v>2800510.19</v>
          </cell>
          <cell r="G261">
            <v>3050146</v>
          </cell>
          <cell r="H261">
            <v>0</v>
          </cell>
        </row>
        <row r="262">
          <cell r="A262">
            <v>7514035001</v>
          </cell>
          <cell r="B262" t="str">
            <v>CUENTAS CORRIENTES</v>
          </cell>
          <cell r="C262">
            <v>0</v>
          </cell>
          <cell r="D262">
            <v>0</v>
          </cell>
          <cell r="E262">
            <v>5850656.1900000004</v>
          </cell>
          <cell r="F262">
            <v>2800510.19</v>
          </cell>
          <cell r="G262">
            <v>3050146</v>
          </cell>
          <cell r="H262">
            <v>0</v>
          </cell>
        </row>
        <row r="263">
          <cell r="A263" t="str">
            <v>----------------</v>
          </cell>
          <cell r="B263" t="str">
            <v>------------------------------</v>
          </cell>
        </row>
        <row r="264">
          <cell r="A264">
            <v>899999090</v>
          </cell>
          <cell r="B264" t="str">
            <v>DIRECCION DEL TESORO NACIONAL</v>
          </cell>
          <cell r="C264">
            <v>0</v>
          </cell>
          <cell r="D264">
            <v>0</v>
          </cell>
          <cell r="E264">
            <v>5850656.1900000004</v>
          </cell>
          <cell r="F264">
            <v>2800510.19</v>
          </cell>
          <cell r="G264">
            <v>3050146</v>
          </cell>
          <cell r="H264">
            <v>0</v>
          </cell>
        </row>
        <row r="265">
          <cell r="A265" t="str">
            <v>----------------</v>
          </cell>
          <cell r="B265" t="str">
            <v>------------------------------</v>
          </cell>
        </row>
        <row r="266">
          <cell r="A266">
            <v>75170</v>
          </cell>
          <cell r="B266" t="str">
            <v>PROVISIONES</v>
          </cell>
          <cell r="C266">
            <v>0</v>
          </cell>
          <cell r="D266">
            <v>0</v>
          </cell>
          <cell r="E266">
            <v>716902.5</v>
          </cell>
          <cell r="F266">
            <v>0</v>
          </cell>
          <cell r="G266">
            <v>716902.5</v>
          </cell>
          <cell r="H266">
            <v>0</v>
          </cell>
        </row>
        <row r="267">
          <cell r="A267">
            <v>7517095</v>
          </cell>
          <cell r="B267" t="str">
            <v>OTRAS</v>
          </cell>
          <cell r="C267">
            <v>0</v>
          </cell>
          <cell r="D267">
            <v>0</v>
          </cell>
          <cell r="E267">
            <v>716902.5</v>
          </cell>
          <cell r="F267">
            <v>0</v>
          </cell>
          <cell r="G267">
            <v>716902.5</v>
          </cell>
          <cell r="H267">
            <v>0</v>
          </cell>
        </row>
        <row r="268">
          <cell r="A268">
            <v>7517095001</v>
          </cell>
          <cell r="B268" t="str">
            <v>OTRAS PROVISIONES</v>
          </cell>
          <cell r="C268">
            <v>0</v>
          </cell>
          <cell r="D268">
            <v>0</v>
          </cell>
          <cell r="E268">
            <v>716902.5</v>
          </cell>
          <cell r="F268">
            <v>0</v>
          </cell>
          <cell r="G268">
            <v>716902.5</v>
          </cell>
          <cell r="H268">
            <v>0</v>
          </cell>
        </row>
        <row r="269">
          <cell r="A269" t="str">
            <v>----------------</v>
          </cell>
          <cell r="B269" t="str">
            <v>------------------------------</v>
          </cell>
        </row>
        <row r="270">
          <cell r="A270">
            <v>860003020</v>
          </cell>
          <cell r="B270" t="str">
            <v>BBVA</v>
          </cell>
          <cell r="C270">
            <v>0</v>
          </cell>
          <cell r="D270">
            <v>0</v>
          </cell>
          <cell r="E270">
            <v>716902.5</v>
          </cell>
          <cell r="F270">
            <v>0</v>
          </cell>
          <cell r="G270">
            <v>716902.5</v>
          </cell>
          <cell r="H270">
            <v>0</v>
          </cell>
        </row>
        <row r="271">
          <cell r="A271" t="str">
            <v>----------------</v>
          </cell>
          <cell r="B271" t="str">
            <v>------------------------------</v>
          </cell>
        </row>
        <row r="272">
          <cell r="A272">
            <v>759</v>
          </cell>
          <cell r="B272" t="str">
            <v>GANANCIAS Y PERDIDAS</v>
          </cell>
          <cell r="C272">
            <v>0</v>
          </cell>
          <cell r="D272">
            <v>0</v>
          </cell>
          <cell r="E272">
            <v>61942475.289999999</v>
          </cell>
          <cell r="F272">
            <v>0</v>
          </cell>
          <cell r="G272">
            <v>61942475.289999999</v>
          </cell>
          <cell r="H272">
            <v>0</v>
          </cell>
        </row>
        <row r="273">
          <cell r="A273">
            <v>75901</v>
          </cell>
          <cell r="B273" t="str">
            <v>GANANCIAS</v>
          </cell>
          <cell r="C273">
            <v>0</v>
          </cell>
          <cell r="D273">
            <v>0</v>
          </cell>
          <cell r="E273">
            <v>61942475.289999999</v>
          </cell>
          <cell r="F273">
            <v>0</v>
          </cell>
          <cell r="G273">
            <v>61942475.289999999</v>
          </cell>
          <cell r="H273">
            <v>0</v>
          </cell>
        </row>
        <row r="274">
          <cell r="A274">
            <v>7590101</v>
          </cell>
          <cell r="B274" t="str">
            <v>GANANCIAS</v>
          </cell>
          <cell r="C274">
            <v>0</v>
          </cell>
          <cell r="D274">
            <v>0</v>
          </cell>
          <cell r="E274">
            <v>61942475.289999999</v>
          </cell>
          <cell r="F274">
            <v>0</v>
          </cell>
          <cell r="G274">
            <v>61942475.289999999</v>
          </cell>
          <cell r="H274">
            <v>0</v>
          </cell>
        </row>
        <row r="275">
          <cell r="A275">
            <v>7590101001</v>
          </cell>
          <cell r="B275" t="str">
            <v>GANANCIAS</v>
          </cell>
          <cell r="C275">
            <v>0</v>
          </cell>
          <cell r="D275">
            <v>0</v>
          </cell>
          <cell r="E275">
            <v>61942475.289999999</v>
          </cell>
          <cell r="F275">
            <v>0</v>
          </cell>
          <cell r="G275">
            <v>61942475.289999999</v>
          </cell>
          <cell r="H275">
            <v>0</v>
          </cell>
        </row>
        <row r="276">
          <cell r="A276" t="str">
            <v>----------------</v>
          </cell>
          <cell r="B276" t="str">
            <v>------------------------------</v>
          </cell>
        </row>
        <row r="277">
          <cell r="A277">
            <v>1</v>
          </cell>
          <cell r="B277" t="str">
            <v>AUXILIAR GENERAL</v>
          </cell>
          <cell r="C277">
            <v>0</v>
          </cell>
          <cell r="D277">
            <v>0</v>
          </cell>
          <cell r="E277">
            <v>61942475.289999999</v>
          </cell>
          <cell r="F277">
            <v>0</v>
          </cell>
          <cell r="G277">
            <v>61942475.289999999</v>
          </cell>
          <cell r="H277">
            <v>0</v>
          </cell>
        </row>
        <row r="278">
          <cell r="A278" t="str">
            <v>----------------</v>
          </cell>
          <cell r="B278" t="str">
            <v>------------------------------</v>
          </cell>
        </row>
        <row r="279">
          <cell r="A279">
            <v>76</v>
          </cell>
          <cell r="B279" t="str">
            <v>CUENTAS CONTINGENTES</v>
          </cell>
          <cell r="C279">
            <v>0</v>
          </cell>
          <cell r="D279">
            <v>0</v>
          </cell>
          <cell r="E279">
            <v>5947138864</v>
          </cell>
          <cell r="F279">
            <v>5947138864</v>
          </cell>
          <cell r="G279">
            <v>0</v>
          </cell>
          <cell r="H279">
            <v>0</v>
          </cell>
        </row>
        <row r="280">
          <cell r="A280">
            <v>761</v>
          </cell>
          <cell r="B280" t="str">
            <v>ACREEDORAS POR CONTRA</v>
          </cell>
          <cell r="C280">
            <v>69842244841.509995</v>
          </cell>
          <cell r="D280">
            <v>0</v>
          </cell>
          <cell r="E280">
            <v>0</v>
          </cell>
          <cell r="F280">
            <v>0</v>
          </cell>
          <cell r="G280">
            <v>69842244841.509995</v>
          </cell>
          <cell r="H280">
            <v>0</v>
          </cell>
        </row>
        <row r="281">
          <cell r="A281">
            <v>76105</v>
          </cell>
          <cell r="B281" t="str">
            <v>ACREEDORAS POR CONTRA (DB)</v>
          </cell>
          <cell r="C281">
            <v>69842244841.509995</v>
          </cell>
          <cell r="D281">
            <v>0</v>
          </cell>
          <cell r="E281">
            <v>0</v>
          </cell>
          <cell r="F281">
            <v>0</v>
          </cell>
          <cell r="G281">
            <v>69842244841.509995</v>
          </cell>
          <cell r="H281">
            <v>0</v>
          </cell>
        </row>
        <row r="282">
          <cell r="A282">
            <v>7610501</v>
          </cell>
          <cell r="B282" t="str">
            <v>ACREEDORAS POR CONTRA (DB)</v>
          </cell>
          <cell r="C282">
            <v>69842244841.509995</v>
          </cell>
          <cell r="D282">
            <v>0</v>
          </cell>
          <cell r="E282">
            <v>0</v>
          </cell>
          <cell r="F282">
            <v>0</v>
          </cell>
          <cell r="G282">
            <v>69842244841.509995</v>
          </cell>
          <cell r="H282">
            <v>0</v>
          </cell>
        </row>
        <row r="283">
          <cell r="A283">
            <v>7610501001</v>
          </cell>
          <cell r="B283" t="str">
            <v>ACREEDORAS POR CONTRA (DB)</v>
          </cell>
          <cell r="C283">
            <v>69842244841.509995</v>
          </cell>
          <cell r="D283">
            <v>0</v>
          </cell>
          <cell r="E283">
            <v>0</v>
          </cell>
          <cell r="F283">
            <v>0</v>
          </cell>
          <cell r="G283">
            <v>69842244841.509995</v>
          </cell>
          <cell r="H283">
            <v>0</v>
          </cell>
        </row>
        <row r="284">
          <cell r="A284" t="str">
            <v>----------------</v>
          </cell>
          <cell r="B284" t="str">
            <v>------------------------------</v>
          </cell>
        </row>
        <row r="285">
          <cell r="A285">
            <v>310373</v>
          </cell>
          <cell r="B285" t="str">
            <v xml:space="preserve">FID José Prudencio Padilla en Liquidación    </v>
          </cell>
          <cell r="C285">
            <v>69842244841.509995</v>
          </cell>
          <cell r="D285">
            <v>0</v>
          </cell>
          <cell r="E285">
            <v>0</v>
          </cell>
          <cell r="F285">
            <v>0</v>
          </cell>
          <cell r="G285">
            <v>69842244841.509995</v>
          </cell>
          <cell r="H285">
            <v>0</v>
          </cell>
        </row>
        <row r="286">
          <cell r="A286" t="str">
            <v>----------------</v>
          </cell>
          <cell r="B286" t="str">
            <v>------------------------------</v>
          </cell>
        </row>
        <row r="287">
          <cell r="A287">
            <v>762</v>
          </cell>
          <cell r="B287" t="str">
            <v>ACREEDORAS</v>
          </cell>
          <cell r="C287">
            <v>0</v>
          </cell>
          <cell r="D287">
            <v>69842244841.509995</v>
          </cell>
          <cell r="E287">
            <v>0</v>
          </cell>
          <cell r="F287">
            <v>0</v>
          </cell>
          <cell r="G287">
            <v>0</v>
          </cell>
          <cell r="H287">
            <v>69842244841.509995</v>
          </cell>
        </row>
        <row r="288">
          <cell r="A288">
            <v>76295</v>
          </cell>
          <cell r="B288" t="str">
            <v>OTRAS CONTINGENCIAS ACREEDORAS</v>
          </cell>
          <cell r="C288">
            <v>0</v>
          </cell>
          <cell r="D288">
            <v>69842244841.509995</v>
          </cell>
          <cell r="E288">
            <v>0</v>
          </cell>
          <cell r="F288">
            <v>0</v>
          </cell>
          <cell r="G288">
            <v>0</v>
          </cell>
          <cell r="H288">
            <v>69842244841.509995</v>
          </cell>
        </row>
        <row r="289">
          <cell r="A289">
            <v>7629501</v>
          </cell>
          <cell r="B289" t="str">
            <v>OTRAS CONTINGENCIAS ACREEDORAS</v>
          </cell>
          <cell r="C289">
            <v>0</v>
          </cell>
          <cell r="D289">
            <v>69842244841.509995</v>
          </cell>
          <cell r="E289">
            <v>0</v>
          </cell>
          <cell r="F289">
            <v>0</v>
          </cell>
          <cell r="G289">
            <v>0</v>
          </cell>
          <cell r="H289">
            <v>69842244841.509995</v>
          </cell>
        </row>
        <row r="290">
          <cell r="A290">
            <v>7629501027</v>
          </cell>
          <cell r="B290" t="str">
            <v>ACREENCIAS DE LA LIQUIDACION</v>
          </cell>
          <cell r="C290">
            <v>0</v>
          </cell>
          <cell r="D290">
            <v>69842244841.509995</v>
          </cell>
          <cell r="E290">
            <v>0</v>
          </cell>
          <cell r="F290">
            <v>0</v>
          </cell>
          <cell r="G290">
            <v>0</v>
          </cell>
          <cell r="H290">
            <v>69842244841.509995</v>
          </cell>
        </row>
        <row r="291">
          <cell r="A291" t="str">
            <v>----------------</v>
          </cell>
          <cell r="B291" t="str">
            <v>------------------------------</v>
          </cell>
        </row>
        <row r="292">
          <cell r="A292">
            <v>310373</v>
          </cell>
          <cell r="B292" t="str">
            <v xml:space="preserve">FID José Prudencio Padilla en Liquidación    </v>
          </cell>
          <cell r="C292">
            <v>0</v>
          </cell>
          <cell r="D292">
            <v>69842244841.509995</v>
          </cell>
          <cell r="E292">
            <v>0</v>
          </cell>
          <cell r="F292">
            <v>0</v>
          </cell>
          <cell r="G292">
            <v>0</v>
          </cell>
          <cell r="H292">
            <v>69842244841.509995</v>
          </cell>
        </row>
        <row r="293">
          <cell r="A293" t="str">
            <v>----------------</v>
          </cell>
          <cell r="B293" t="str">
            <v>------------------------------</v>
          </cell>
        </row>
        <row r="294">
          <cell r="A294">
            <v>763</v>
          </cell>
          <cell r="B294" t="str">
            <v>DEUDORAS POR CONTRA (CR)</v>
          </cell>
          <cell r="C294">
            <v>0</v>
          </cell>
          <cell r="D294">
            <v>25814956782.740002</v>
          </cell>
          <cell r="E294">
            <v>5947138864</v>
          </cell>
          <cell r="F294">
            <v>0</v>
          </cell>
          <cell r="G294">
            <v>0</v>
          </cell>
          <cell r="H294">
            <v>19867817918.740002</v>
          </cell>
        </row>
        <row r="295">
          <cell r="A295">
            <v>76305</v>
          </cell>
          <cell r="B295" t="str">
            <v>DEUDORAS POR CONTRA (CR)</v>
          </cell>
          <cell r="C295">
            <v>0</v>
          </cell>
          <cell r="D295">
            <v>25814956782.740002</v>
          </cell>
          <cell r="E295">
            <v>5947138864</v>
          </cell>
          <cell r="F295">
            <v>0</v>
          </cell>
          <cell r="G295">
            <v>0</v>
          </cell>
          <cell r="H295">
            <v>19867817918.740002</v>
          </cell>
        </row>
        <row r="296">
          <cell r="A296">
            <v>7630501</v>
          </cell>
          <cell r="B296" t="str">
            <v>DEUDORAS POR CONTRA (CR)</v>
          </cell>
          <cell r="C296">
            <v>0</v>
          </cell>
          <cell r="D296">
            <v>25814956782.740002</v>
          </cell>
          <cell r="E296">
            <v>5947138864</v>
          </cell>
          <cell r="F296">
            <v>0</v>
          </cell>
          <cell r="G296">
            <v>0</v>
          </cell>
          <cell r="H296">
            <v>19867817918.740002</v>
          </cell>
        </row>
        <row r="297">
          <cell r="A297">
            <v>7630501002</v>
          </cell>
          <cell r="B297" t="str">
            <v>OTROS DERECHOS CONTINGENTES</v>
          </cell>
          <cell r="C297">
            <v>0</v>
          </cell>
          <cell r="D297">
            <v>25814956782.740002</v>
          </cell>
          <cell r="E297">
            <v>5947138864</v>
          </cell>
          <cell r="F297">
            <v>0</v>
          </cell>
          <cell r="G297">
            <v>0</v>
          </cell>
          <cell r="H297">
            <v>19867817918.740002</v>
          </cell>
        </row>
        <row r="298">
          <cell r="A298" t="str">
            <v>----------------</v>
          </cell>
          <cell r="B298" t="str">
            <v>------------------------------</v>
          </cell>
        </row>
        <row r="299">
          <cell r="A299">
            <v>310373</v>
          </cell>
          <cell r="B299" t="str">
            <v xml:space="preserve">FID José Prudencio Padilla en Liquidación    </v>
          </cell>
          <cell r="C299">
            <v>0</v>
          </cell>
          <cell r="D299">
            <v>25814956782.740002</v>
          </cell>
          <cell r="E299">
            <v>5947138864</v>
          </cell>
          <cell r="F299">
            <v>0</v>
          </cell>
          <cell r="G299">
            <v>0</v>
          </cell>
          <cell r="H299">
            <v>19867817918.740002</v>
          </cell>
        </row>
        <row r="300">
          <cell r="A300" t="str">
            <v>----------------</v>
          </cell>
          <cell r="B300" t="str">
            <v>------------------------------</v>
          </cell>
        </row>
        <row r="301">
          <cell r="A301">
            <v>764</v>
          </cell>
          <cell r="B301" t="str">
            <v>CUENTAS CONTINGENTES DEUDORAS</v>
          </cell>
          <cell r="C301">
            <v>25814956782.740002</v>
          </cell>
          <cell r="D301">
            <v>0</v>
          </cell>
          <cell r="E301">
            <v>0</v>
          </cell>
          <cell r="F301">
            <v>5947138864</v>
          </cell>
          <cell r="G301">
            <v>19867817918.740002</v>
          </cell>
          <cell r="H301">
            <v>0</v>
          </cell>
        </row>
        <row r="302">
          <cell r="A302">
            <v>76495</v>
          </cell>
          <cell r="B302" t="str">
            <v>OTRAS CONTINGENCIAS DEUDORAS</v>
          </cell>
          <cell r="C302">
            <v>25814956782.740002</v>
          </cell>
          <cell r="D302">
            <v>0</v>
          </cell>
          <cell r="E302">
            <v>0</v>
          </cell>
          <cell r="F302">
            <v>5947138864</v>
          </cell>
          <cell r="G302">
            <v>19867817918.740002</v>
          </cell>
          <cell r="H302">
            <v>0</v>
          </cell>
        </row>
        <row r="303">
          <cell r="A303">
            <v>7649501</v>
          </cell>
          <cell r="B303" t="str">
            <v>OTRAS CONTINGENCIAS DEUDORAS</v>
          </cell>
          <cell r="C303">
            <v>25814956782.740002</v>
          </cell>
          <cell r="D303">
            <v>0</v>
          </cell>
          <cell r="E303">
            <v>0</v>
          </cell>
          <cell r="F303">
            <v>5947138864</v>
          </cell>
          <cell r="G303">
            <v>19867817918.740002</v>
          </cell>
          <cell r="H303">
            <v>0</v>
          </cell>
        </row>
        <row r="304">
          <cell r="A304">
            <v>7649501002</v>
          </cell>
          <cell r="B304" t="str">
            <v>OTROS DERECHOS CONTINGENTES</v>
          </cell>
          <cell r="C304">
            <v>15198902.289999999</v>
          </cell>
          <cell r="D304">
            <v>0</v>
          </cell>
          <cell r="E304">
            <v>0</v>
          </cell>
          <cell r="F304">
            <v>0</v>
          </cell>
          <cell r="G304">
            <v>15198902.289999999</v>
          </cell>
          <cell r="H304">
            <v>0</v>
          </cell>
        </row>
        <row r="305">
          <cell r="A305" t="str">
            <v>----------------</v>
          </cell>
          <cell r="B305" t="str">
            <v>------------------------------</v>
          </cell>
        </row>
        <row r="306">
          <cell r="A306">
            <v>310373</v>
          </cell>
          <cell r="B306" t="str">
            <v xml:space="preserve">FID José Prudencio Padilla en Liquidación    </v>
          </cell>
          <cell r="C306">
            <v>15198902.289999999</v>
          </cell>
          <cell r="D306">
            <v>0</v>
          </cell>
          <cell r="E306">
            <v>0</v>
          </cell>
          <cell r="F306">
            <v>0</v>
          </cell>
          <cell r="G306">
            <v>15198902.289999999</v>
          </cell>
          <cell r="H306">
            <v>0</v>
          </cell>
        </row>
        <row r="307">
          <cell r="A307" t="str">
            <v>----------------</v>
          </cell>
          <cell r="B307" t="str">
            <v>------------------------------</v>
          </cell>
        </row>
        <row r="308">
          <cell r="A308">
            <v>7649501006</v>
          </cell>
          <cell r="B308" t="str">
            <v>PROCESOS A FAVOR-CIVIL Y COMERCIAL</v>
          </cell>
          <cell r="C308">
            <v>15295890806</v>
          </cell>
          <cell r="D308">
            <v>0</v>
          </cell>
          <cell r="E308">
            <v>0</v>
          </cell>
          <cell r="F308">
            <v>5946588864</v>
          </cell>
          <cell r="G308">
            <v>9349301942</v>
          </cell>
          <cell r="H308">
            <v>0</v>
          </cell>
        </row>
        <row r="309">
          <cell r="A309" t="str">
            <v>----------------</v>
          </cell>
          <cell r="B309" t="str">
            <v>------------------------------</v>
          </cell>
        </row>
        <row r="310">
          <cell r="A310">
            <v>310373</v>
          </cell>
          <cell r="B310" t="str">
            <v xml:space="preserve">FID José Prudencio Padilla en Liquidación    </v>
          </cell>
          <cell r="C310">
            <v>15295890806</v>
          </cell>
          <cell r="D310">
            <v>0</v>
          </cell>
          <cell r="E310">
            <v>0</v>
          </cell>
          <cell r="F310">
            <v>5946588864</v>
          </cell>
          <cell r="G310">
            <v>9349301942</v>
          </cell>
          <cell r="H310">
            <v>0</v>
          </cell>
        </row>
        <row r="311">
          <cell r="A311" t="str">
            <v>----------------</v>
          </cell>
          <cell r="B311" t="str">
            <v>------------------------------</v>
          </cell>
        </row>
        <row r="312">
          <cell r="A312">
            <v>7649501007</v>
          </cell>
          <cell r="B312" t="str">
            <v>PROCESOS A FAVOR UNIDAD DE SEGUROS</v>
          </cell>
          <cell r="C312">
            <v>430916951.60000002</v>
          </cell>
          <cell r="D312">
            <v>0</v>
          </cell>
          <cell r="E312">
            <v>0</v>
          </cell>
          <cell r="F312">
            <v>0</v>
          </cell>
          <cell r="G312">
            <v>430916951.60000002</v>
          </cell>
          <cell r="H312">
            <v>0</v>
          </cell>
        </row>
        <row r="313">
          <cell r="A313" t="str">
            <v>----------------</v>
          </cell>
          <cell r="B313" t="str">
            <v>------------------------------</v>
          </cell>
        </row>
        <row r="314">
          <cell r="A314">
            <v>860002400</v>
          </cell>
          <cell r="B314" t="str">
            <v>LA PREVISORA S.A. COMPANIA DE SEGUROS</v>
          </cell>
          <cell r="C314">
            <v>430916951.60000002</v>
          </cell>
          <cell r="D314">
            <v>0</v>
          </cell>
          <cell r="E314">
            <v>0</v>
          </cell>
          <cell r="F314">
            <v>0</v>
          </cell>
          <cell r="G314">
            <v>430916951.60000002</v>
          </cell>
          <cell r="H314">
            <v>0</v>
          </cell>
        </row>
        <row r="315">
          <cell r="A315" t="str">
            <v>----------------</v>
          </cell>
          <cell r="B315" t="str">
            <v>------------------------------</v>
          </cell>
        </row>
        <row r="316">
          <cell r="A316">
            <v>7649501010</v>
          </cell>
          <cell r="B316" t="str">
            <v>EMBARGOS CUENTAS BANCARIAS-DEPÓSITOS JUDICIALES</v>
          </cell>
          <cell r="C316">
            <v>629073281</v>
          </cell>
          <cell r="D316">
            <v>0</v>
          </cell>
          <cell r="E316">
            <v>0</v>
          </cell>
          <cell r="F316">
            <v>0</v>
          </cell>
          <cell r="G316">
            <v>629073281</v>
          </cell>
          <cell r="H316">
            <v>0</v>
          </cell>
        </row>
        <row r="317">
          <cell r="A317" t="str">
            <v>----------------</v>
          </cell>
          <cell r="B317" t="str">
            <v>------------------------------</v>
          </cell>
        </row>
        <row r="318">
          <cell r="A318">
            <v>310373</v>
          </cell>
          <cell r="B318" t="str">
            <v xml:space="preserve">FID José Prudencio Padilla en Liquidación    </v>
          </cell>
          <cell r="C318">
            <v>629073281</v>
          </cell>
          <cell r="D318">
            <v>0</v>
          </cell>
          <cell r="E318">
            <v>0</v>
          </cell>
          <cell r="F318">
            <v>0</v>
          </cell>
          <cell r="G318">
            <v>629073281</v>
          </cell>
          <cell r="H318">
            <v>0</v>
          </cell>
        </row>
        <row r="319">
          <cell r="A319" t="str">
            <v>----------------</v>
          </cell>
          <cell r="B319" t="str">
            <v>------------------------------</v>
          </cell>
        </row>
        <row r="320">
          <cell r="A320">
            <v>7649501013</v>
          </cell>
          <cell r="B320" t="str">
            <v>CUENTAS POR COBRAR</v>
          </cell>
          <cell r="C320">
            <v>9443876841.8500004</v>
          </cell>
          <cell r="D320">
            <v>0</v>
          </cell>
          <cell r="E320">
            <v>0</v>
          </cell>
          <cell r="F320">
            <v>550000</v>
          </cell>
          <cell r="G320">
            <v>9443326841.8500004</v>
          </cell>
          <cell r="H320">
            <v>0</v>
          </cell>
        </row>
        <row r="321">
          <cell r="A321" t="str">
            <v>----------------</v>
          </cell>
          <cell r="B321" t="str">
            <v>------------------------------</v>
          </cell>
        </row>
        <row r="322">
          <cell r="A322">
            <v>825001677</v>
          </cell>
          <cell r="B322" t="str">
            <v>AGUAS DE LA GUAJIRA S.A E.S.P</v>
          </cell>
          <cell r="C322">
            <v>3031134</v>
          </cell>
          <cell r="D322">
            <v>0</v>
          </cell>
          <cell r="E322">
            <v>0</v>
          </cell>
          <cell r="F322">
            <v>550000</v>
          </cell>
          <cell r="G322">
            <v>2481134</v>
          </cell>
          <cell r="H322">
            <v>0</v>
          </cell>
        </row>
        <row r="323">
          <cell r="A323">
            <v>899999026</v>
          </cell>
          <cell r="B323" t="str">
            <v>CAPRECOM</v>
          </cell>
          <cell r="C323">
            <v>0</v>
          </cell>
          <cell r="D323">
            <v>147853570</v>
          </cell>
          <cell r="E323">
            <v>0</v>
          </cell>
          <cell r="F323">
            <v>0</v>
          </cell>
          <cell r="G323">
            <v>0</v>
          </cell>
          <cell r="H323">
            <v>147853570</v>
          </cell>
        </row>
        <row r="324">
          <cell r="A324">
            <v>860042945</v>
          </cell>
          <cell r="B324" t="str">
            <v>CENTRAL DE INVERSIONES S.A.</v>
          </cell>
          <cell r="C324">
            <v>0</v>
          </cell>
          <cell r="D324">
            <v>1221184779</v>
          </cell>
          <cell r="E324">
            <v>0</v>
          </cell>
          <cell r="F324">
            <v>0</v>
          </cell>
          <cell r="G324">
            <v>0</v>
          </cell>
          <cell r="H324">
            <v>1221184779</v>
          </cell>
        </row>
        <row r="325">
          <cell r="A325">
            <v>72173600</v>
          </cell>
          <cell r="B325" t="str">
            <v>DE MARCHENA BARRIOS OSCAR DAVID</v>
          </cell>
          <cell r="C325">
            <v>0</v>
          </cell>
          <cell r="D325">
            <v>89000000</v>
          </cell>
          <cell r="E325">
            <v>0</v>
          </cell>
          <cell r="F325">
            <v>0</v>
          </cell>
          <cell r="G325">
            <v>0</v>
          </cell>
          <cell r="H325">
            <v>89000000</v>
          </cell>
        </row>
        <row r="326">
          <cell r="A326">
            <v>310373</v>
          </cell>
          <cell r="B326" t="str">
            <v xml:space="preserve">FID José Prudencio Padilla en Liquidación    </v>
          </cell>
          <cell r="C326">
            <v>10438159691.959999</v>
          </cell>
          <cell r="D326">
            <v>0</v>
          </cell>
          <cell r="E326">
            <v>0</v>
          </cell>
          <cell r="F326">
            <v>0</v>
          </cell>
          <cell r="G326">
            <v>10438159691.959999</v>
          </cell>
          <cell r="H326">
            <v>0</v>
          </cell>
        </row>
        <row r="327">
          <cell r="A327">
            <v>805016622</v>
          </cell>
          <cell r="B327" t="str">
            <v>FIDUCIARIA POPULAR S.A.</v>
          </cell>
          <cell r="C327">
            <v>23027755.23</v>
          </cell>
          <cell r="D327">
            <v>0</v>
          </cell>
          <cell r="E327">
            <v>0</v>
          </cell>
          <cell r="F327">
            <v>0</v>
          </cell>
          <cell r="G327">
            <v>23027755.23</v>
          </cell>
          <cell r="H327">
            <v>0</v>
          </cell>
        </row>
        <row r="328">
          <cell r="A328">
            <v>800000097</v>
          </cell>
          <cell r="B328" t="str">
            <v xml:space="preserve">INSTITUTO COLOMBIANO DEL SEGURO SOCIAL - ISS.               </v>
          </cell>
          <cell r="C328">
            <v>442068234.66000003</v>
          </cell>
          <cell r="D328">
            <v>0</v>
          </cell>
          <cell r="E328">
            <v>0</v>
          </cell>
          <cell r="F328">
            <v>0</v>
          </cell>
          <cell r="G328">
            <v>442068234.66000003</v>
          </cell>
          <cell r="H328">
            <v>0</v>
          </cell>
        </row>
        <row r="329">
          <cell r="A329">
            <v>800250947</v>
          </cell>
          <cell r="B329" t="str">
            <v>SURTIOFICINAS LTDA</v>
          </cell>
          <cell r="C329">
            <v>0</v>
          </cell>
          <cell r="D329">
            <v>4371625</v>
          </cell>
          <cell r="E329">
            <v>0</v>
          </cell>
          <cell r="F329">
            <v>0</v>
          </cell>
          <cell r="G329">
            <v>0</v>
          </cell>
          <cell r="H329">
            <v>4371625</v>
          </cell>
        </row>
        <row r="330">
          <cell r="A330" t="str">
            <v>----------------</v>
          </cell>
          <cell r="B330" t="str">
            <v>------------------------------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E92A-6727-4D1A-B684-97044DEB011A}">
  <dimension ref="B1:S22"/>
  <sheetViews>
    <sheetView showGridLines="0" tabSelected="1" zoomScale="90" zoomScaleNormal="90" workbookViewId="0">
      <selection activeCell="H17" sqref="H17"/>
    </sheetView>
  </sheetViews>
  <sheetFormatPr baseColWidth="10" defaultColWidth="19.109375" defaultRowHeight="15" x14ac:dyDescent="0.3"/>
  <cols>
    <col min="1" max="1" width="2.6640625" style="1" customWidth="1"/>
    <col min="2" max="2" width="19.5546875" style="1" customWidth="1"/>
    <col min="3" max="3" width="1.109375" style="1" customWidth="1"/>
    <col min="4" max="4" width="15.21875" style="1" customWidth="1"/>
    <col min="5" max="5" width="1.33203125" style="1" customWidth="1"/>
    <col min="6" max="6" width="13.5546875" style="8" customWidth="1"/>
    <col min="7" max="7" width="1.33203125" style="14" customWidth="1"/>
    <col min="8" max="8" width="18.5546875" style="1" customWidth="1"/>
    <col min="9" max="9" width="19.33203125" style="1" customWidth="1"/>
    <col min="10" max="10" width="19.88671875" style="1" customWidth="1"/>
    <col min="11" max="11" width="17.44140625" style="1" customWidth="1"/>
    <col min="12" max="12" width="1.44140625" style="1" customWidth="1"/>
    <col min="13" max="13" width="17" style="1" customWidth="1"/>
    <col min="14" max="14" width="2.109375" style="1" customWidth="1"/>
    <col min="15" max="15" width="17.5546875" style="1" customWidth="1"/>
    <col min="16" max="16" width="1.33203125" style="1" customWidth="1"/>
    <col min="17" max="17" width="13" style="10" bestFit="1" customWidth="1"/>
    <col min="18" max="18" width="19.33203125" style="1" bestFit="1" customWidth="1"/>
    <col min="19" max="16384" width="19.109375" style="1"/>
  </cols>
  <sheetData>
    <row r="1" spans="2:19" ht="33.75" customHeight="1" x14ac:dyDescent="0.3">
      <c r="B1" s="78" t="s">
        <v>294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2:19" x14ac:dyDescent="0.3">
      <c r="B2" s="79">
        <v>45382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2:19" ht="7.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9" ht="54.6" customHeight="1" x14ac:dyDescent="0.3">
      <c r="B4" s="76" t="s">
        <v>1</v>
      </c>
      <c r="C4" s="11"/>
      <c r="D4" s="76" t="s">
        <v>302</v>
      </c>
      <c r="E4" s="11"/>
      <c r="F4" s="76" t="s">
        <v>300</v>
      </c>
      <c r="G4" s="13"/>
      <c r="H4" s="76" t="s">
        <v>2</v>
      </c>
      <c r="I4" s="55" t="s">
        <v>295</v>
      </c>
      <c r="J4" s="54" t="s">
        <v>304</v>
      </c>
      <c r="K4" s="56" t="s">
        <v>3</v>
      </c>
      <c r="L4" s="12"/>
      <c r="M4" s="54" t="s">
        <v>4</v>
      </c>
      <c r="N4" s="12"/>
      <c r="O4" s="54" t="s">
        <v>5</v>
      </c>
      <c r="P4" s="12"/>
      <c r="Q4" s="54" t="s">
        <v>296</v>
      </c>
    </row>
    <row r="5" spans="2:19" ht="15" customHeight="1" x14ac:dyDescent="0.3">
      <c r="B5" s="77"/>
      <c r="C5" s="11"/>
      <c r="D5" s="77"/>
      <c r="E5" s="11"/>
      <c r="F5" s="77"/>
      <c r="G5" s="13"/>
      <c r="H5" s="77" t="s">
        <v>6</v>
      </c>
      <c r="I5" s="55" t="s">
        <v>7</v>
      </c>
      <c r="J5" s="54" t="s">
        <v>8</v>
      </c>
      <c r="K5" s="56" t="s">
        <v>297</v>
      </c>
      <c r="L5" s="12"/>
      <c r="M5" s="54" t="s">
        <v>9</v>
      </c>
      <c r="N5" s="12"/>
      <c r="O5" s="54" t="s">
        <v>10</v>
      </c>
      <c r="P5" s="12"/>
      <c r="Q5" s="54" t="s">
        <v>11</v>
      </c>
    </row>
    <row r="6" spans="2:19" ht="27" customHeight="1" x14ac:dyDescent="0.3">
      <c r="B6" s="17" t="s">
        <v>181</v>
      </c>
      <c r="D6" s="18">
        <v>26</v>
      </c>
      <c r="F6" s="18">
        <f>COUNTIF('Detalle Convenios'!$D$5:$D$185,"Vigente")</f>
        <v>37</v>
      </c>
      <c r="H6" s="59">
        <f>SUMIF('Detalle Convenios'!$D$5:$D$185,Consolidado!B6,'Detalle Convenios'!$F$5:$F$185)</f>
        <v>65669452248.510002</v>
      </c>
      <c r="I6" s="59">
        <f>SUMIF('Detalle Convenios'!$D$5:$D$185,Consolidado!B6,'Detalle Convenios'!$G$5:$G$185)</f>
        <v>17271345252</v>
      </c>
      <c r="J6" s="60">
        <f>SUMIF('Detalle Convenios'!$D$5:$D$185,Consolidado!B6,'Detalle Convenios'!$H$5:$H$185)</f>
        <v>0</v>
      </c>
      <c r="K6" s="61">
        <f>+H6+I6+J6</f>
        <v>82940797500.51001</v>
      </c>
      <c r="L6" s="62"/>
      <c r="M6" s="59">
        <f>SUMIF('Detalle Convenios'!$D$5:$D$185,Consolidado!B6,'Detalle Convenios'!$J$5:$J$185)</f>
        <v>17053890110.23</v>
      </c>
      <c r="N6" s="63"/>
      <c r="O6" s="59">
        <f>SUMIF('Detalle Convenios'!$D$5:$D$185,Consolidado!B6,'Detalle Convenios'!$K$5:$K$185)</f>
        <v>4681879936.9025202</v>
      </c>
      <c r="P6" s="16"/>
      <c r="Q6" s="19">
        <f>+O6/I6</f>
        <v>0.27107789628375151</v>
      </c>
      <c r="S6" s="3"/>
    </row>
    <row r="7" spans="2:19" ht="27" customHeight="1" x14ac:dyDescent="0.3">
      <c r="B7" s="17" t="s">
        <v>140</v>
      </c>
      <c r="D7" s="18">
        <v>22</v>
      </c>
      <c r="F7" s="18">
        <f>COUNTIF('Detalle Convenios'!$D$5:$D$185,"En Liquidación")</f>
        <v>31</v>
      </c>
      <c r="H7" s="59">
        <f>SUMIF('Detalle Convenios'!$D$5:$D$185,Consolidado!B7,'Detalle Convenios'!$F$5:$F$185)</f>
        <v>109018896194.34</v>
      </c>
      <c r="I7" s="59">
        <f>SUMIF('Detalle Convenios'!$D$5:$D$185,Consolidado!B7,'Detalle Convenios'!$G$5:$G$185)</f>
        <v>63445817973.87001</v>
      </c>
      <c r="J7" s="59">
        <f>SUMIF('Detalle Convenios'!$D$5:$D$185,Consolidado!B7,'Detalle Convenios'!$H$5:$H$185)</f>
        <v>36568898146.110001</v>
      </c>
      <c r="K7" s="61">
        <f>+H7+I7+J7</f>
        <v>209033612314.32001</v>
      </c>
      <c r="L7" s="62"/>
      <c r="M7" s="59">
        <f>SUMIF('Detalle Convenios'!$D$5:$D$185,Consolidado!B7,'Detalle Convenios'!$J$5:$J$185)</f>
        <v>63442732669.080009</v>
      </c>
      <c r="N7" s="63"/>
      <c r="O7" s="59">
        <f>SUMIF('Detalle Convenios'!$D$5:$D$185,Consolidado!B7,'Detalle Convenios'!$K$5:$K$185)</f>
        <v>58680084631.244324</v>
      </c>
      <c r="P7" s="16"/>
      <c r="Q7" s="19">
        <f>+O7/I7</f>
        <v>0.92488498856475554</v>
      </c>
      <c r="S7" s="3"/>
    </row>
    <row r="8" spans="2:19" ht="27" customHeight="1" x14ac:dyDescent="0.3">
      <c r="B8" s="17" t="s">
        <v>13</v>
      </c>
      <c r="D8" s="18">
        <v>93</v>
      </c>
      <c r="F8" s="18">
        <f>COUNTIF('Detalle Convenios'!$D$5:$D$185,"Liquidado")</f>
        <v>113</v>
      </c>
      <c r="H8" s="59">
        <f>SUMIF('Detalle Convenios'!$D$5:$D$185,Consolidado!B8,'Detalle Convenios'!$F$5:$F$185)</f>
        <v>58477151253</v>
      </c>
      <c r="I8" s="59">
        <f>SUMIF('Detalle Convenios'!$D$5:$D$185,Consolidado!B8,'Detalle Convenios'!$G$5:$G$185)</f>
        <v>26370777439.040001</v>
      </c>
      <c r="J8" s="59">
        <f>SUMIF('Detalle Convenios'!$D$5:$D$185,Consolidado!B8,'Detalle Convenios'!$H$5:$H$185)</f>
        <v>3300000000</v>
      </c>
      <c r="K8" s="61">
        <f>+H8+I8+J8</f>
        <v>88147928692.040009</v>
      </c>
      <c r="L8" s="62"/>
      <c r="M8" s="59">
        <f>SUMIF('Detalle Convenios'!$D$5:$D$185,Consolidado!B8,'Detalle Convenios'!$J$5:$J$185)</f>
        <v>22155243371.5</v>
      </c>
      <c r="N8" s="63"/>
      <c r="O8" s="59">
        <f>SUMIF('Detalle Convenios'!$D$5:$D$185,Consolidado!B8,'Detalle Convenios'!$K$5:$K$185)</f>
        <v>17052768978.343096</v>
      </c>
      <c r="P8" s="16"/>
      <c r="Q8" s="19">
        <f>+O8/I8</f>
        <v>0.64665401002162803</v>
      </c>
      <c r="S8" s="3"/>
    </row>
    <row r="9" spans="2:19" ht="20.399999999999999" customHeight="1" x14ac:dyDescent="0.3">
      <c r="B9" s="20" t="s">
        <v>264</v>
      </c>
      <c r="C9" s="4"/>
      <c r="D9" s="21">
        <f>SUM(D6:D8)</f>
        <v>141</v>
      </c>
      <c r="E9" s="4"/>
      <c r="F9" s="21">
        <f>SUM(F6:F8)</f>
        <v>181</v>
      </c>
      <c r="G9" s="15"/>
      <c r="H9" s="64">
        <f>SUM(H6:H8)</f>
        <v>233165499695.85001</v>
      </c>
      <c r="I9" s="64">
        <f t="shared" ref="I9:M9" si="0">SUM(I6:I8)</f>
        <v>107087940664.91</v>
      </c>
      <c r="J9" s="64">
        <f t="shared" si="0"/>
        <v>39868898146.110001</v>
      </c>
      <c r="K9" s="65">
        <f>SUM(K6:K8)</f>
        <v>380122338506.87</v>
      </c>
      <c r="L9" s="66"/>
      <c r="M9" s="64">
        <f t="shared" si="0"/>
        <v>102651866150.81001</v>
      </c>
      <c r="N9" s="66"/>
      <c r="O9" s="64">
        <f>SUM(O6:O8)</f>
        <v>80414733546.489944</v>
      </c>
      <c r="P9" s="6"/>
      <c r="Q9" s="22">
        <f>+O9/I9</f>
        <v>0.75092240122645115</v>
      </c>
    </row>
    <row r="10" spans="2:19" ht="13.2" customHeight="1" x14ac:dyDescent="0.3">
      <c r="B10" s="4"/>
      <c r="C10" s="4"/>
      <c r="D10" s="4"/>
      <c r="E10" s="4"/>
      <c r="F10" s="5"/>
      <c r="G10" s="15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2:19" x14ac:dyDescent="0.3">
      <c r="B11" s="1" t="s">
        <v>319</v>
      </c>
      <c r="H11" s="9"/>
      <c r="M11" s="3"/>
      <c r="N11" s="3"/>
    </row>
    <row r="12" spans="2:19" x14ac:dyDescent="0.3">
      <c r="H12" s="3"/>
      <c r="I12" s="3"/>
      <c r="J12" s="3"/>
      <c r="K12" s="3"/>
      <c r="L12" s="3"/>
      <c r="M12" s="3"/>
      <c r="N12" s="3"/>
      <c r="O12" s="3"/>
      <c r="P12" s="3"/>
    </row>
    <row r="14" spans="2:19" x14ac:dyDescent="0.3">
      <c r="B14" s="75" t="s">
        <v>316</v>
      </c>
      <c r="C14" s="75"/>
      <c r="D14" s="75"/>
    </row>
    <row r="16" spans="2:19" ht="20.399999999999999" x14ac:dyDescent="0.3">
      <c r="B16" s="54" t="s">
        <v>317</v>
      </c>
      <c r="D16" s="54" t="s">
        <v>318</v>
      </c>
    </row>
    <row r="17" spans="2:4" ht="19.8" customHeight="1" x14ac:dyDescent="0.3">
      <c r="B17" s="72">
        <v>45292</v>
      </c>
      <c r="D17" s="99">
        <v>71248060.600000009</v>
      </c>
    </row>
    <row r="18" spans="2:4" ht="22.2" customHeight="1" x14ac:dyDescent="0.3">
      <c r="B18" s="73">
        <v>45323</v>
      </c>
      <c r="D18" s="99">
        <v>72600723.109999999</v>
      </c>
    </row>
    <row r="19" spans="2:4" ht="17.399999999999999" customHeight="1" x14ac:dyDescent="0.3">
      <c r="B19" s="73">
        <v>45352</v>
      </c>
      <c r="D19" s="99">
        <v>66187943.699999996</v>
      </c>
    </row>
    <row r="20" spans="2:4" x14ac:dyDescent="0.3">
      <c r="B20" s="20" t="s">
        <v>264</v>
      </c>
      <c r="D20" s="74">
        <f>SUM(D17:D19)</f>
        <v>210036727.41</v>
      </c>
    </row>
    <row r="22" spans="2:4" x14ac:dyDescent="0.3">
      <c r="B22" s="1" t="s">
        <v>319</v>
      </c>
    </row>
  </sheetData>
  <mergeCells count="7">
    <mergeCell ref="B14:D14"/>
    <mergeCell ref="F4:F5"/>
    <mergeCell ref="B1:Q1"/>
    <mergeCell ref="B2:Q2"/>
    <mergeCell ref="B4:B5"/>
    <mergeCell ref="H4:H5"/>
    <mergeCell ref="D4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1E92-07F5-41F3-BD3F-EB3BB18D6AFD}">
  <dimension ref="B2:T194"/>
  <sheetViews>
    <sheetView showGridLines="0" zoomScaleNormal="100" workbookViewId="0">
      <pane xSplit="5" ySplit="4" topLeftCell="K182" activePane="bottomRight" state="frozen"/>
      <selection pane="topRight" activeCell="F1" sqref="F1"/>
      <selection pane="bottomLeft" activeCell="A5" sqref="A5"/>
      <selection pane="bottomRight" activeCell="L193" sqref="L193"/>
    </sheetView>
  </sheetViews>
  <sheetFormatPr baseColWidth="10" defaultColWidth="11.5546875" defaultRowHeight="12.6" x14ac:dyDescent="0.3"/>
  <cols>
    <col min="1" max="1" width="2.6640625" style="23" customWidth="1"/>
    <col min="2" max="2" width="3.88671875" style="23" customWidth="1"/>
    <col min="3" max="3" width="40.109375" style="23" customWidth="1"/>
    <col min="4" max="4" width="13.109375" style="23" customWidth="1"/>
    <col min="5" max="5" width="16.5546875" style="23" customWidth="1"/>
    <col min="6" max="6" width="15.88671875" style="23" bestFit="1" customWidth="1"/>
    <col min="7" max="7" width="15.33203125" style="23" customWidth="1"/>
    <col min="8" max="8" width="15" style="23" customWidth="1"/>
    <col min="9" max="9" width="16.88671875" style="23" customWidth="1"/>
    <col min="10" max="10" width="17.6640625" style="23" customWidth="1"/>
    <col min="11" max="11" width="17.33203125" style="23" customWidth="1"/>
    <col min="12" max="12" width="9.109375" style="23" customWidth="1"/>
    <col min="13" max="13" width="17.6640625" style="23" customWidth="1"/>
    <col min="14" max="14" width="16.33203125" style="23" customWidth="1"/>
    <col min="15" max="15" width="2.77734375" style="51" customWidth="1"/>
    <col min="16" max="16" width="11.21875" style="51" customWidth="1"/>
    <col min="17" max="18" width="11.5546875" style="23"/>
    <col min="19" max="19" width="1.21875" style="23" customWidth="1"/>
    <col min="20" max="20" width="14" style="23" customWidth="1"/>
    <col min="21" max="16384" width="11.5546875" style="23"/>
  </cols>
  <sheetData>
    <row r="2" spans="2:20" x14ac:dyDescent="0.3">
      <c r="F2" s="84" t="s">
        <v>293</v>
      </c>
      <c r="G2" s="84"/>
      <c r="H2" s="84"/>
      <c r="I2" s="84"/>
    </row>
    <row r="3" spans="2:20" ht="24" customHeight="1" x14ac:dyDescent="0.3">
      <c r="F3" s="93" t="s">
        <v>282</v>
      </c>
      <c r="G3" s="94"/>
      <c r="H3" s="94"/>
      <c r="I3" s="95"/>
      <c r="P3" s="80" t="s">
        <v>309</v>
      </c>
      <c r="Q3" s="81"/>
      <c r="R3" s="81"/>
      <c r="S3" s="81"/>
      <c r="T3" s="81"/>
    </row>
    <row r="4" spans="2:20" ht="36" customHeight="1" x14ac:dyDescent="0.3">
      <c r="B4" s="58" t="s">
        <v>303</v>
      </c>
      <c r="C4" s="58" t="s">
        <v>0</v>
      </c>
      <c r="D4" s="58" t="s">
        <v>1</v>
      </c>
      <c r="E4" s="58" t="s">
        <v>283</v>
      </c>
      <c r="F4" s="58" t="s">
        <v>284</v>
      </c>
      <c r="G4" s="58" t="s">
        <v>285</v>
      </c>
      <c r="H4" s="58" t="s">
        <v>298</v>
      </c>
      <c r="I4" s="58" t="s">
        <v>286</v>
      </c>
      <c r="J4" s="58" t="s">
        <v>287</v>
      </c>
      <c r="K4" s="58" t="s">
        <v>288</v>
      </c>
      <c r="L4" s="58" t="s">
        <v>296</v>
      </c>
      <c r="M4" s="58" t="s">
        <v>289</v>
      </c>
      <c r="N4" s="58" t="s">
        <v>299</v>
      </c>
      <c r="P4" s="58" t="s">
        <v>305</v>
      </c>
      <c r="Q4" s="58" t="s">
        <v>306</v>
      </c>
      <c r="R4" s="58" t="s">
        <v>307</v>
      </c>
      <c r="T4" s="58" t="s">
        <v>308</v>
      </c>
    </row>
    <row r="5" spans="2:20" ht="28.95" customHeight="1" x14ac:dyDescent="0.3">
      <c r="B5" s="57">
        <v>1</v>
      </c>
      <c r="C5" s="24" t="s">
        <v>12</v>
      </c>
      <c r="D5" s="24" t="s">
        <v>13</v>
      </c>
      <c r="E5" s="25" t="s">
        <v>14</v>
      </c>
      <c r="F5" s="26">
        <v>194312000</v>
      </c>
      <c r="G5" s="27">
        <v>78332000</v>
      </c>
      <c r="H5" s="28">
        <v>0</v>
      </c>
      <c r="I5" s="26">
        <f>+F5+G5+H5</f>
        <v>272644000</v>
      </c>
      <c r="J5" s="27">
        <v>77468000</v>
      </c>
      <c r="K5" s="27">
        <v>369398.74000000005</v>
      </c>
      <c r="L5" s="29">
        <f>+K5/G5</f>
        <v>4.7158088648317428E-3</v>
      </c>
      <c r="M5" s="26">
        <v>77098601.25999999</v>
      </c>
      <c r="N5" s="30">
        <v>0</v>
      </c>
      <c r="P5" s="71">
        <v>0</v>
      </c>
      <c r="Q5" s="68">
        <v>0</v>
      </c>
      <c r="R5" s="68">
        <v>0</v>
      </c>
      <c r="T5" s="67">
        <f>+SUM(P5:R5)</f>
        <v>0</v>
      </c>
    </row>
    <row r="6" spans="2:20" ht="20.399999999999999" customHeight="1" x14ac:dyDescent="0.3">
      <c r="B6" s="57">
        <v>2</v>
      </c>
      <c r="C6" s="24" t="s">
        <v>15</v>
      </c>
      <c r="D6" s="24" t="s">
        <v>13</v>
      </c>
      <c r="E6" s="25" t="s">
        <v>16</v>
      </c>
      <c r="F6" s="26">
        <v>730000000</v>
      </c>
      <c r="G6" s="27">
        <v>150000000</v>
      </c>
      <c r="H6" s="28">
        <v>0</v>
      </c>
      <c r="I6" s="26">
        <f t="shared" ref="I6:I56" si="0">+F6+G6+H6</f>
        <v>880000000</v>
      </c>
      <c r="J6" s="27">
        <v>150000000</v>
      </c>
      <c r="K6" s="27">
        <v>148532653.06999999</v>
      </c>
      <c r="L6" s="29">
        <f t="shared" ref="L6:L69" si="1">+K6/G6</f>
        <v>0.99021768713333325</v>
      </c>
      <c r="M6" s="26">
        <v>1467346.9300000002</v>
      </c>
      <c r="N6" s="30">
        <v>0</v>
      </c>
      <c r="P6" s="71">
        <v>0</v>
      </c>
      <c r="Q6" s="68">
        <v>0</v>
      </c>
      <c r="R6" s="68">
        <v>0</v>
      </c>
      <c r="T6" s="67">
        <f t="shared" ref="T6:T69" si="2">+SUM(P6:R6)</f>
        <v>0</v>
      </c>
    </row>
    <row r="7" spans="2:20" ht="34.200000000000003" customHeight="1" x14ac:dyDescent="0.3">
      <c r="B7" s="57">
        <v>3</v>
      </c>
      <c r="C7" s="24" t="s">
        <v>17</v>
      </c>
      <c r="D7" s="24" t="s">
        <v>13</v>
      </c>
      <c r="E7" s="25" t="s">
        <v>18</v>
      </c>
      <c r="F7" s="26">
        <v>402270085</v>
      </c>
      <c r="G7" s="27">
        <v>173002353</v>
      </c>
      <c r="H7" s="28">
        <v>0</v>
      </c>
      <c r="I7" s="26">
        <f t="shared" si="0"/>
        <v>575272438</v>
      </c>
      <c r="J7" s="27">
        <v>173002353</v>
      </c>
      <c r="K7" s="27">
        <v>172791909.49000001</v>
      </c>
      <c r="L7" s="29">
        <f t="shared" si="1"/>
        <v>0.99878358007072887</v>
      </c>
      <c r="M7" s="26">
        <v>210443.51</v>
      </c>
      <c r="N7" s="30">
        <v>0</v>
      </c>
      <c r="P7" s="71">
        <v>0</v>
      </c>
      <c r="Q7" s="68">
        <v>0</v>
      </c>
      <c r="R7" s="68">
        <v>0</v>
      </c>
      <c r="T7" s="67">
        <f t="shared" si="2"/>
        <v>0</v>
      </c>
    </row>
    <row r="8" spans="2:20" ht="31.2" customHeight="1" x14ac:dyDescent="0.3">
      <c r="B8" s="57">
        <v>4</v>
      </c>
      <c r="C8" s="24" t="s">
        <v>19</v>
      </c>
      <c r="D8" s="24" t="s">
        <v>13</v>
      </c>
      <c r="E8" s="25" t="s">
        <v>20</v>
      </c>
      <c r="F8" s="26">
        <v>4684383099</v>
      </c>
      <c r="G8" s="27">
        <v>100000000</v>
      </c>
      <c r="H8" s="28">
        <v>0</v>
      </c>
      <c r="I8" s="26">
        <f t="shared" si="0"/>
        <v>4784383099</v>
      </c>
      <c r="J8" s="27">
        <v>100000000</v>
      </c>
      <c r="K8" s="27">
        <v>99632478.459999993</v>
      </c>
      <c r="L8" s="29">
        <f t="shared" si="1"/>
        <v>0.99632478459999996</v>
      </c>
      <c r="M8" s="26">
        <v>367521.54000000656</v>
      </c>
      <c r="N8" s="30">
        <v>0</v>
      </c>
      <c r="P8" s="71">
        <v>0</v>
      </c>
      <c r="Q8" s="68">
        <v>0</v>
      </c>
      <c r="R8" s="68">
        <v>0</v>
      </c>
      <c r="T8" s="67">
        <f t="shared" si="2"/>
        <v>0</v>
      </c>
    </row>
    <row r="9" spans="2:20" ht="25.95" customHeight="1" x14ac:dyDescent="0.3">
      <c r="B9" s="57">
        <v>5</v>
      </c>
      <c r="C9" s="24" t="s">
        <v>19</v>
      </c>
      <c r="D9" s="24" t="s">
        <v>13</v>
      </c>
      <c r="E9" s="25" t="s">
        <v>21</v>
      </c>
      <c r="F9" s="26">
        <v>4684383099</v>
      </c>
      <c r="G9" s="27">
        <v>500000000</v>
      </c>
      <c r="H9" s="28">
        <v>0</v>
      </c>
      <c r="I9" s="26">
        <f t="shared" si="0"/>
        <v>5184383099</v>
      </c>
      <c r="J9" s="27">
        <v>500000000</v>
      </c>
      <c r="K9" s="27">
        <v>498197323.5</v>
      </c>
      <c r="L9" s="29">
        <f t="shared" si="1"/>
        <v>0.99639464700000002</v>
      </c>
      <c r="M9" s="26">
        <v>1802676.5</v>
      </c>
      <c r="N9" s="30">
        <v>0</v>
      </c>
      <c r="P9" s="71">
        <v>0</v>
      </c>
      <c r="Q9" s="68">
        <v>0</v>
      </c>
      <c r="R9" s="68">
        <v>0</v>
      </c>
      <c r="T9" s="67">
        <f t="shared" si="2"/>
        <v>0</v>
      </c>
    </row>
    <row r="10" spans="2:20" ht="23.4" customHeight="1" x14ac:dyDescent="0.3">
      <c r="B10" s="57">
        <v>6</v>
      </c>
      <c r="C10" s="24" t="s">
        <v>22</v>
      </c>
      <c r="D10" s="24" t="s">
        <v>13</v>
      </c>
      <c r="E10" s="25" t="s">
        <v>23</v>
      </c>
      <c r="F10" s="28">
        <v>0</v>
      </c>
      <c r="G10" s="27">
        <v>100000000</v>
      </c>
      <c r="H10" s="28">
        <v>0</v>
      </c>
      <c r="I10" s="26">
        <f t="shared" si="0"/>
        <v>100000000</v>
      </c>
      <c r="J10" s="27">
        <v>100000000</v>
      </c>
      <c r="K10" s="27">
        <v>99969924.850000009</v>
      </c>
      <c r="L10" s="29">
        <f t="shared" si="1"/>
        <v>0.99969924850000014</v>
      </c>
      <c r="M10" s="26">
        <v>30075.149999991059</v>
      </c>
      <c r="N10" s="30">
        <v>0</v>
      </c>
      <c r="P10" s="71">
        <v>0</v>
      </c>
      <c r="Q10" s="68">
        <v>0</v>
      </c>
      <c r="R10" s="68">
        <v>0</v>
      </c>
      <c r="T10" s="67">
        <f t="shared" si="2"/>
        <v>0</v>
      </c>
    </row>
    <row r="11" spans="2:20" ht="39.6" customHeight="1" x14ac:dyDescent="0.3">
      <c r="B11" s="57">
        <v>7</v>
      </c>
      <c r="C11" s="24" t="s">
        <v>24</v>
      </c>
      <c r="D11" s="24" t="s">
        <v>13</v>
      </c>
      <c r="E11" s="25" t="s">
        <v>25</v>
      </c>
      <c r="F11" s="26">
        <v>355220885</v>
      </c>
      <c r="G11" s="27">
        <v>90850000</v>
      </c>
      <c r="H11" s="28">
        <v>0</v>
      </c>
      <c r="I11" s="26">
        <f t="shared" si="0"/>
        <v>446070885</v>
      </c>
      <c r="J11" s="27">
        <v>90850000</v>
      </c>
      <c r="K11" s="27">
        <v>89917317.980000004</v>
      </c>
      <c r="L11" s="29">
        <f t="shared" si="1"/>
        <v>0.98973382476609806</v>
      </c>
      <c r="M11" s="26">
        <v>932682.02</v>
      </c>
      <c r="N11" s="30">
        <v>0</v>
      </c>
      <c r="P11" s="71">
        <v>0</v>
      </c>
      <c r="Q11" s="68">
        <v>0</v>
      </c>
      <c r="R11" s="68">
        <v>0</v>
      </c>
      <c r="T11" s="67">
        <f t="shared" si="2"/>
        <v>0</v>
      </c>
    </row>
    <row r="12" spans="2:20" ht="34.950000000000003" customHeight="1" x14ac:dyDescent="0.3">
      <c r="B12" s="57">
        <v>8</v>
      </c>
      <c r="C12" s="24" t="s">
        <v>26</v>
      </c>
      <c r="D12" s="24" t="s">
        <v>13</v>
      </c>
      <c r="E12" s="25" t="s">
        <v>27</v>
      </c>
      <c r="F12" s="26">
        <v>680000000</v>
      </c>
      <c r="G12" s="27">
        <v>111000000</v>
      </c>
      <c r="H12" s="28">
        <v>0</v>
      </c>
      <c r="I12" s="26">
        <f t="shared" si="0"/>
        <v>791000000</v>
      </c>
      <c r="J12" s="27">
        <v>111000000</v>
      </c>
      <c r="K12" s="27">
        <v>442231.08</v>
      </c>
      <c r="L12" s="29">
        <f t="shared" si="1"/>
        <v>3.9840637837837839E-3</v>
      </c>
      <c r="M12" s="26">
        <v>110557768.92</v>
      </c>
      <c r="N12" s="30">
        <v>0</v>
      </c>
      <c r="P12" s="71">
        <v>0</v>
      </c>
      <c r="Q12" s="68">
        <v>0</v>
      </c>
      <c r="R12" s="68">
        <v>0</v>
      </c>
      <c r="T12" s="67">
        <f t="shared" si="2"/>
        <v>0</v>
      </c>
    </row>
    <row r="13" spans="2:20" ht="22.2" customHeight="1" x14ac:dyDescent="0.3">
      <c r="B13" s="57">
        <v>9</v>
      </c>
      <c r="C13" s="24" t="s">
        <v>28</v>
      </c>
      <c r="D13" s="24" t="s">
        <v>13</v>
      </c>
      <c r="E13" s="25" t="s">
        <v>29</v>
      </c>
      <c r="F13" s="26">
        <v>2202390162</v>
      </c>
      <c r="G13" s="27">
        <v>26000000</v>
      </c>
      <c r="H13" s="28">
        <v>0</v>
      </c>
      <c r="I13" s="26">
        <f t="shared" si="0"/>
        <v>2228390162</v>
      </c>
      <c r="J13" s="27">
        <v>26000000</v>
      </c>
      <c r="K13" s="27">
        <v>25899119</v>
      </c>
      <c r="L13" s="29">
        <f t="shared" si="1"/>
        <v>0.9961199615384615</v>
      </c>
      <c r="M13" s="26">
        <v>100881</v>
      </c>
      <c r="N13" s="30">
        <v>0</v>
      </c>
      <c r="P13" s="71">
        <v>0</v>
      </c>
      <c r="Q13" s="68">
        <v>0</v>
      </c>
      <c r="R13" s="68">
        <v>0</v>
      </c>
      <c r="T13" s="67">
        <f t="shared" si="2"/>
        <v>0</v>
      </c>
    </row>
    <row r="14" spans="2:20" ht="22.2" customHeight="1" x14ac:dyDescent="0.3">
      <c r="B14" s="57">
        <v>10</v>
      </c>
      <c r="C14" s="24" t="s">
        <v>30</v>
      </c>
      <c r="D14" s="24" t="s">
        <v>13</v>
      </c>
      <c r="E14" s="25" t="s">
        <v>31</v>
      </c>
      <c r="F14" s="26">
        <v>1200000000</v>
      </c>
      <c r="G14" s="27">
        <v>3356386364.54</v>
      </c>
      <c r="H14" s="26">
        <v>1500000000</v>
      </c>
      <c r="I14" s="26">
        <f t="shared" si="0"/>
        <v>6056386364.54</v>
      </c>
      <c r="J14" s="31">
        <v>0</v>
      </c>
      <c r="K14" s="31">
        <v>0</v>
      </c>
      <c r="L14" s="29">
        <f t="shared" si="1"/>
        <v>0</v>
      </c>
      <c r="M14" s="28">
        <v>0</v>
      </c>
      <c r="N14" s="30">
        <v>0</v>
      </c>
      <c r="P14" s="71">
        <v>0</v>
      </c>
      <c r="Q14" s="68">
        <v>0</v>
      </c>
      <c r="R14" s="68">
        <v>0</v>
      </c>
      <c r="T14" s="67">
        <f t="shared" si="2"/>
        <v>0</v>
      </c>
    </row>
    <row r="15" spans="2:20" ht="31.95" customHeight="1" x14ac:dyDescent="0.3">
      <c r="B15" s="57">
        <v>11</v>
      </c>
      <c r="C15" s="24" t="s">
        <v>32</v>
      </c>
      <c r="D15" s="24" t="s">
        <v>13</v>
      </c>
      <c r="E15" s="25" t="s">
        <v>33</v>
      </c>
      <c r="F15" s="26">
        <v>409480000</v>
      </c>
      <c r="G15" s="27">
        <v>110200000</v>
      </c>
      <c r="H15" s="28">
        <v>0</v>
      </c>
      <c r="I15" s="26">
        <f t="shared" si="0"/>
        <v>519680000</v>
      </c>
      <c r="J15" s="31">
        <v>0</v>
      </c>
      <c r="K15" s="31">
        <v>0</v>
      </c>
      <c r="L15" s="29">
        <f t="shared" si="1"/>
        <v>0</v>
      </c>
      <c r="M15" s="28">
        <v>0</v>
      </c>
      <c r="N15" s="30">
        <v>0</v>
      </c>
      <c r="P15" s="71">
        <v>0</v>
      </c>
      <c r="Q15" s="68">
        <v>0</v>
      </c>
      <c r="R15" s="68">
        <v>0</v>
      </c>
      <c r="T15" s="67">
        <f t="shared" si="2"/>
        <v>0</v>
      </c>
    </row>
    <row r="16" spans="2:20" ht="51.6" customHeight="1" x14ac:dyDescent="0.3">
      <c r="B16" s="57">
        <v>12</v>
      </c>
      <c r="C16" s="24" t="s">
        <v>34</v>
      </c>
      <c r="D16" s="24" t="s">
        <v>13</v>
      </c>
      <c r="E16" s="25" t="s">
        <v>35</v>
      </c>
      <c r="F16" s="26">
        <v>438008930</v>
      </c>
      <c r="G16" s="27">
        <v>70000000</v>
      </c>
      <c r="H16" s="28">
        <v>0</v>
      </c>
      <c r="I16" s="26">
        <f t="shared" si="0"/>
        <v>508008930</v>
      </c>
      <c r="J16" s="31">
        <v>0</v>
      </c>
      <c r="K16" s="31">
        <v>0</v>
      </c>
      <c r="L16" s="29">
        <f t="shared" si="1"/>
        <v>0</v>
      </c>
      <c r="M16" s="28">
        <v>0</v>
      </c>
      <c r="N16" s="30">
        <v>0</v>
      </c>
      <c r="P16" s="71">
        <v>0</v>
      </c>
      <c r="Q16" s="68">
        <v>0</v>
      </c>
      <c r="R16" s="68">
        <v>0</v>
      </c>
      <c r="T16" s="67">
        <f t="shared" si="2"/>
        <v>0</v>
      </c>
    </row>
    <row r="17" spans="2:20" ht="42.6" customHeight="1" x14ac:dyDescent="0.3">
      <c r="B17" s="57">
        <v>13</v>
      </c>
      <c r="C17" s="24" t="s">
        <v>36</v>
      </c>
      <c r="D17" s="24" t="s">
        <v>13</v>
      </c>
      <c r="E17" s="25" t="s">
        <v>37</v>
      </c>
      <c r="F17" s="26">
        <v>37752000</v>
      </c>
      <c r="G17" s="27">
        <v>9666000</v>
      </c>
      <c r="H17" s="28">
        <v>0</v>
      </c>
      <c r="I17" s="26">
        <f t="shared" si="0"/>
        <v>47418000</v>
      </c>
      <c r="J17" s="27">
        <v>9666000</v>
      </c>
      <c r="K17" s="27">
        <v>7645169.96</v>
      </c>
      <c r="L17" s="29">
        <f t="shared" si="1"/>
        <v>0.79093419822056699</v>
      </c>
      <c r="M17" s="26">
        <v>2020830.04</v>
      </c>
      <c r="N17" s="30">
        <v>0</v>
      </c>
      <c r="P17" s="71">
        <v>0</v>
      </c>
      <c r="Q17" s="68">
        <v>0</v>
      </c>
      <c r="R17" s="68">
        <v>0</v>
      </c>
      <c r="T17" s="67">
        <f t="shared" si="2"/>
        <v>0</v>
      </c>
    </row>
    <row r="18" spans="2:20" ht="31.95" customHeight="1" x14ac:dyDescent="0.3">
      <c r="B18" s="57">
        <v>14</v>
      </c>
      <c r="C18" s="24" t="s">
        <v>38</v>
      </c>
      <c r="D18" s="24" t="s">
        <v>13</v>
      </c>
      <c r="E18" s="25" t="s">
        <v>39</v>
      </c>
      <c r="F18" s="26">
        <v>146995200</v>
      </c>
      <c r="G18" s="27">
        <v>36895795</v>
      </c>
      <c r="H18" s="28">
        <v>0</v>
      </c>
      <c r="I18" s="26">
        <f t="shared" si="0"/>
        <v>183890995</v>
      </c>
      <c r="J18" s="27">
        <v>36895795</v>
      </c>
      <c r="K18" s="27">
        <v>36895795.200000003</v>
      </c>
      <c r="L18" s="29">
        <f t="shared" si="1"/>
        <v>1.0000000054206719</v>
      </c>
      <c r="M18" s="28">
        <v>0</v>
      </c>
      <c r="N18" s="30">
        <v>0</v>
      </c>
      <c r="P18" s="71">
        <v>0</v>
      </c>
      <c r="Q18" s="68">
        <v>0</v>
      </c>
      <c r="R18" s="68">
        <v>0</v>
      </c>
      <c r="T18" s="67">
        <f t="shared" si="2"/>
        <v>0</v>
      </c>
    </row>
    <row r="19" spans="2:20" ht="25.95" customHeight="1" x14ac:dyDescent="0.3">
      <c r="B19" s="57">
        <v>15</v>
      </c>
      <c r="C19" s="24" t="s">
        <v>40</v>
      </c>
      <c r="D19" s="24" t="s">
        <v>13</v>
      </c>
      <c r="E19" s="25" t="s">
        <v>41</v>
      </c>
      <c r="F19" s="26">
        <v>192549860</v>
      </c>
      <c r="G19" s="27">
        <v>54840932</v>
      </c>
      <c r="H19" s="28">
        <v>0</v>
      </c>
      <c r="I19" s="26">
        <f t="shared" si="0"/>
        <v>247390792</v>
      </c>
      <c r="J19" s="27">
        <v>54840932</v>
      </c>
      <c r="K19" s="27">
        <v>54840931.68</v>
      </c>
      <c r="L19" s="29">
        <f t="shared" si="1"/>
        <v>0.99999999416494234</v>
      </c>
      <c r="M19" s="28">
        <v>0.32</v>
      </c>
      <c r="N19" s="30">
        <v>0</v>
      </c>
      <c r="P19" s="71">
        <v>0</v>
      </c>
      <c r="Q19" s="68">
        <v>0</v>
      </c>
      <c r="R19" s="68">
        <v>0</v>
      </c>
      <c r="T19" s="67">
        <f t="shared" si="2"/>
        <v>0</v>
      </c>
    </row>
    <row r="20" spans="2:20" ht="42.6" customHeight="1" x14ac:dyDescent="0.3">
      <c r="B20" s="57">
        <v>16</v>
      </c>
      <c r="C20" s="24" t="s">
        <v>42</v>
      </c>
      <c r="D20" s="24" t="s">
        <v>13</v>
      </c>
      <c r="E20" s="25" t="s">
        <v>43</v>
      </c>
      <c r="F20" s="26">
        <v>100750000</v>
      </c>
      <c r="G20" s="27">
        <v>27342000</v>
      </c>
      <c r="H20" s="28">
        <v>0</v>
      </c>
      <c r="I20" s="26">
        <f t="shared" si="0"/>
        <v>128092000</v>
      </c>
      <c r="J20" s="27">
        <v>27342000</v>
      </c>
      <c r="K20" s="27">
        <v>24283999</v>
      </c>
      <c r="L20" s="29">
        <f t="shared" si="1"/>
        <v>0.88815737692926633</v>
      </c>
      <c r="M20" s="26">
        <v>3058001</v>
      </c>
      <c r="N20" s="30">
        <v>0</v>
      </c>
      <c r="P20" s="71">
        <v>0</v>
      </c>
      <c r="Q20" s="68">
        <v>0</v>
      </c>
      <c r="R20" s="68">
        <v>0</v>
      </c>
      <c r="T20" s="67">
        <f t="shared" si="2"/>
        <v>0</v>
      </c>
    </row>
    <row r="21" spans="2:20" ht="34.950000000000003" customHeight="1" x14ac:dyDescent="0.3">
      <c r="B21" s="57">
        <v>17</v>
      </c>
      <c r="C21" s="24" t="s">
        <v>44</v>
      </c>
      <c r="D21" s="24" t="s">
        <v>13</v>
      </c>
      <c r="E21" s="25" t="s">
        <v>45</v>
      </c>
      <c r="F21" s="28">
        <v>0</v>
      </c>
      <c r="G21" s="27">
        <v>1000000000</v>
      </c>
      <c r="H21" s="28">
        <v>0</v>
      </c>
      <c r="I21" s="26">
        <f t="shared" si="0"/>
        <v>1000000000</v>
      </c>
      <c r="J21" s="27">
        <f>900000000+29159097</f>
        <v>929159097</v>
      </c>
      <c r="K21" s="27">
        <v>929159097.09000003</v>
      </c>
      <c r="L21" s="29">
        <f t="shared" si="1"/>
        <v>0.92915909709</v>
      </c>
      <c r="M21" s="28">
        <v>0</v>
      </c>
      <c r="N21" s="30">
        <v>0</v>
      </c>
      <c r="P21" s="71">
        <v>0</v>
      </c>
      <c r="Q21" s="68">
        <v>0</v>
      </c>
      <c r="R21" s="68">
        <v>0</v>
      </c>
      <c r="T21" s="67">
        <f t="shared" si="2"/>
        <v>0</v>
      </c>
    </row>
    <row r="22" spans="2:20" ht="45.6" customHeight="1" x14ac:dyDescent="0.3">
      <c r="B22" s="57">
        <v>18</v>
      </c>
      <c r="C22" s="24" t="s">
        <v>46</v>
      </c>
      <c r="D22" s="24" t="s">
        <v>13</v>
      </c>
      <c r="E22" s="25" t="s">
        <v>47</v>
      </c>
      <c r="F22" s="26">
        <v>138400000</v>
      </c>
      <c r="G22" s="27">
        <v>35579000</v>
      </c>
      <c r="H22" s="28">
        <v>0</v>
      </c>
      <c r="I22" s="26">
        <f t="shared" si="0"/>
        <v>173979000</v>
      </c>
      <c r="J22" s="27">
        <v>35579000</v>
      </c>
      <c r="K22" s="27">
        <v>35579000.008000001</v>
      </c>
      <c r="L22" s="29">
        <f t="shared" si="1"/>
        <v>1.0000000002248517</v>
      </c>
      <c r="M22" s="28">
        <v>0</v>
      </c>
      <c r="N22" s="30">
        <v>0</v>
      </c>
      <c r="P22" s="71">
        <v>0</v>
      </c>
      <c r="Q22" s="68">
        <v>0</v>
      </c>
      <c r="R22" s="68">
        <v>0</v>
      </c>
      <c r="T22" s="67">
        <f t="shared" si="2"/>
        <v>0</v>
      </c>
    </row>
    <row r="23" spans="2:20" ht="39" customHeight="1" x14ac:dyDescent="0.3">
      <c r="B23" s="57">
        <v>19</v>
      </c>
      <c r="C23" s="24" t="s">
        <v>48</v>
      </c>
      <c r="D23" s="24" t="s">
        <v>13</v>
      </c>
      <c r="E23" s="25" t="s">
        <v>49</v>
      </c>
      <c r="F23" s="26">
        <v>246570000</v>
      </c>
      <c r="G23" s="27">
        <v>69344800</v>
      </c>
      <c r="H23" s="28">
        <v>0</v>
      </c>
      <c r="I23" s="26">
        <f t="shared" si="0"/>
        <v>315914800</v>
      </c>
      <c r="J23" s="27">
        <v>69344800</v>
      </c>
      <c r="K23" s="27">
        <v>66124103.029999994</v>
      </c>
      <c r="L23" s="29">
        <f t="shared" si="1"/>
        <v>0.95355532109112717</v>
      </c>
      <c r="M23" s="26">
        <v>3220696.97</v>
      </c>
      <c r="N23" s="30">
        <v>0</v>
      </c>
      <c r="P23" s="71">
        <v>0</v>
      </c>
      <c r="Q23" s="68">
        <v>0</v>
      </c>
      <c r="R23" s="68">
        <v>0</v>
      </c>
      <c r="T23" s="67">
        <f t="shared" si="2"/>
        <v>0</v>
      </c>
    </row>
    <row r="24" spans="2:20" ht="48.6" customHeight="1" x14ac:dyDescent="0.3">
      <c r="B24" s="57">
        <v>20</v>
      </c>
      <c r="C24" s="24" t="s">
        <v>50</v>
      </c>
      <c r="D24" s="24" t="s">
        <v>13</v>
      </c>
      <c r="E24" s="25" t="s">
        <v>51</v>
      </c>
      <c r="F24" s="26">
        <v>75487992</v>
      </c>
      <c r="G24" s="27">
        <v>19390978</v>
      </c>
      <c r="H24" s="28">
        <v>0</v>
      </c>
      <c r="I24" s="26">
        <f t="shared" si="0"/>
        <v>94878970</v>
      </c>
      <c r="J24" s="27">
        <v>19390978</v>
      </c>
      <c r="K24" s="27">
        <v>13220386.859999999</v>
      </c>
      <c r="L24" s="29">
        <f t="shared" si="1"/>
        <v>0.68178030319048366</v>
      </c>
      <c r="M24" s="26">
        <v>6170591.1399999997</v>
      </c>
      <c r="N24" s="30">
        <v>0</v>
      </c>
      <c r="P24" s="71">
        <v>0</v>
      </c>
      <c r="Q24" s="68">
        <v>0</v>
      </c>
      <c r="R24" s="68">
        <v>0</v>
      </c>
      <c r="T24" s="67">
        <f t="shared" si="2"/>
        <v>0</v>
      </c>
    </row>
    <row r="25" spans="2:20" ht="31.2" customHeight="1" x14ac:dyDescent="0.3">
      <c r="B25" s="57">
        <v>21</v>
      </c>
      <c r="C25" s="24" t="s">
        <v>52</v>
      </c>
      <c r="D25" s="24" t="s">
        <v>13</v>
      </c>
      <c r="E25" s="25" t="s">
        <v>53</v>
      </c>
      <c r="F25" s="26">
        <v>147706667</v>
      </c>
      <c r="G25" s="27">
        <v>37970244</v>
      </c>
      <c r="H25" s="28">
        <v>0</v>
      </c>
      <c r="I25" s="26">
        <f t="shared" si="0"/>
        <v>185676911</v>
      </c>
      <c r="J25" s="31">
        <v>0</v>
      </c>
      <c r="K25" s="31">
        <v>0</v>
      </c>
      <c r="L25" s="29">
        <f t="shared" si="1"/>
        <v>0</v>
      </c>
      <c r="M25" s="28">
        <v>0</v>
      </c>
      <c r="N25" s="30">
        <v>0</v>
      </c>
      <c r="P25" s="71">
        <v>0</v>
      </c>
      <c r="Q25" s="68">
        <v>0</v>
      </c>
      <c r="R25" s="68">
        <v>0</v>
      </c>
      <c r="T25" s="67">
        <f t="shared" si="2"/>
        <v>0</v>
      </c>
    </row>
    <row r="26" spans="2:20" ht="35.4" customHeight="1" x14ac:dyDescent="0.3">
      <c r="B26" s="57">
        <v>22</v>
      </c>
      <c r="C26" s="24" t="s">
        <v>54</v>
      </c>
      <c r="D26" s="24" t="s">
        <v>13</v>
      </c>
      <c r="E26" s="25" t="s">
        <v>55</v>
      </c>
      <c r="F26" s="26">
        <v>1500000000</v>
      </c>
      <c r="G26" s="27">
        <v>30500000</v>
      </c>
      <c r="H26" s="28">
        <v>0</v>
      </c>
      <c r="I26" s="26">
        <f t="shared" si="0"/>
        <v>1530500000</v>
      </c>
      <c r="J26" s="27">
        <v>30500000</v>
      </c>
      <c r="K26" s="27">
        <v>30499999.940000001</v>
      </c>
      <c r="L26" s="29">
        <f t="shared" si="1"/>
        <v>0.99999999803278694</v>
      </c>
      <c r="M26" s="28">
        <v>0.06</v>
      </c>
      <c r="N26" s="30">
        <v>0</v>
      </c>
      <c r="P26" s="71">
        <v>0</v>
      </c>
      <c r="Q26" s="68">
        <v>0</v>
      </c>
      <c r="R26" s="68">
        <v>0</v>
      </c>
      <c r="T26" s="67">
        <f t="shared" si="2"/>
        <v>0</v>
      </c>
    </row>
    <row r="27" spans="2:20" ht="47.4" customHeight="1" x14ac:dyDescent="0.3">
      <c r="B27" s="57">
        <v>23</v>
      </c>
      <c r="C27" s="24" t="s">
        <v>56</v>
      </c>
      <c r="D27" s="24" t="s">
        <v>13</v>
      </c>
      <c r="E27" s="25" t="s">
        <v>57</v>
      </c>
      <c r="F27" s="26">
        <v>127120000</v>
      </c>
      <c r="G27" s="27">
        <v>31920000</v>
      </c>
      <c r="H27" s="28">
        <v>0</v>
      </c>
      <c r="I27" s="26">
        <f t="shared" si="0"/>
        <v>159040000</v>
      </c>
      <c r="J27" s="27">
        <v>31920000</v>
      </c>
      <c r="K27" s="27">
        <v>31920000</v>
      </c>
      <c r="L27" s="29">
        <f t="shared" si="1"/>
        <v>1</v>
      </c>
      <c r="M27" s="28">
        <v>0</v>
      </c>
      <c r="N27" s="30">
        <v>0</v>
      </c>
      <c r="P27" s="71">
        <v>0</v>
      </c>
      <c r="Q27" s="68">
        <v>0</v>
      </c>
      <c r="R27" s="68">
        <v>0</v>
      </c>
      <c r="T27" s="67">
        <f t="shared" si="2"/>
        <v>0</v>
      </c>
    </row>
    <row r="28" spans="2:20" ht="48" customHeight="1" x14ac:dyDescent="0.3">
      <c r="B28" s="57">
        <v>24</v>
      </c>
      <c r="C28" s="24" t="s">
        <v>58</v>
      </c>
      <c r="D28" s="24" t="s">
        <v>13</v>
      </c>
      <c r="E28" s="25" t="s">
        <v>59</v>
      </c>
      <c r="F28" s="26">
        <v>192834473</v>
      </c>
      <c r="G28" s="27">
        <v>48208618</v>
      </c>
      <c r="H28" s="28">
        <v>0</v>
      </c>
      <c r="I28" s="26">
        <f t="shared" si="0"/>
        <v>241043091</v>
      </c>
      <c r="J28" s="31">
        <v>0</v>
      </c>
      <c r="K28" s="31">
        <v>0</v>
      </c>
      <c r="L28" s="29">
        <f t="shared" si="1"/>
        <v>0</v>
      </c>
      <c r="M28" s="28">
        <v>0</v>
      </c>
      <c r="N28" s="30">
        <v>0</v>
      </c>
      <c r="P28" s="71">
        <v>0</v>
      </c>
      <c r="Q28" s="68">
        <v>0</v>
      </c>
      <c r="R28" s="68">
        <v>0</v>
      </c>
      <c r="T28" s="67">
        <f t="shared" si="2"/>
        <v>0</v>
      </c>
    </row>
    <row r="29" spans="2:20" ht="34.200000000000003" customHeight="1" x14ac:dyDescent="0.3">
      <c r="B29" s="57">
        <v>25</v>
      </c>
      <c r="C29" s="24" t="s">
        <v>60</v>
      </c>
      <c r="D29" s="24" t="s">
        <v>13</v>
      </c>
      <c r="E29" s="25" t="s">
        <v>61</v>
      </c>
      <c r="F29" s="26">
        <v>160000000</v>
      </c>
      <c r="G29" s="27">
        <v>25400000</v>
      </c>
      <c r="H29" s="28">
        <v>0</v>
      </c>
      <c r="I29" s="26">
        <f t="shared" si="0"/>
        <v>185400000</v>
      </c>
      <c r="J29" s="27">
        <v>25400000</v>
      </c>
      <c r="K29" s="27">
        <v>18132970.210000001</v>
      </c>
      <c r="L29" s="29">
        <f t="shared" si="1"/>
        <v>0.71389646496062997</v>
      </c>
      <c r="M29" s="26">
        <v>7267029.79</v>
      </c>
      <c r="N29" s="30">
        <v>0</v>
      </c>
      <c r="P29" s="71">
        <v>0</v>
      </c>
      <c r="Q29" s="68">
        <v>0</v>
      </c>
      <c r="R29" s="68">
        <v>0</v>
      </c>
      <c r="T29" s="67">
        <f t="shared" si="2"/>
        <v>0</v>
      </c>
    </row>
    <row r="30" spans="2:20" ht="42.6" customHeight="1" x14ac:dyDescent="0.3">
      <c r="B30" s="57">
        <v>26</v>
      </c>
      <c r="C30" s="24" t="s">
        <v>62</v>
      </c>
      <c r="D30" s="24" t="s">
        <v>13</v>
      </c>
      <c r="E30" s="25" t="s">
        <v>63</v>
      </c>
      <c r="F30" s="26">
        <v>108280000</v>
      </c>
      <c r="G30" s="27">
        <v>111340078</v>
      </c>
      <c r="H30" s="28">
        <v>0</v>
      </c>
      <c r="I30" s="26">
        <f t="shared" si="0"/>
        <v>219620078</v>
      </c>
      <c r="J30" s="27">
        <v>111340078</v>
      </c>
      <c r="K30" s="27">
        <v>90485077.959999993</v>
      </c>
      <c r="L30" s="29">
        <f t="shared" si="1"/>
        <v>0.81269098769627224</v>
      </c>
      <c r="M30" s="26">
        <v>20855000.039999999</v>
      </c>
      <c r="N30" s="30">
        <v>0</v>
      </c>
      <c r="P30" s="71">
        <v>0</v>
      </c>
      <c r="Q30" s="68">
        <v>0</v>
      </c>
      <c r="R30" s="68">
        <v>0</v>
      </c>
      <c r="T30" s="67">
        <f t="shared" si="2"/>
        <v>0</v>
      </c>
    </row>
    <row r="31" spans="2:20" ht="44.4" customHeight="1" x14ac:dyDescent="0.3">
      <c r="B31" s="57">
        <v>27</v>
      </c>
      <c r="C31" s="24" t="s">
        <v>64</v>
      </c>
      <c r="D31" s="24" t="s">
        <v>13</v>
      </c>
      <c r="E31" s="25" t="s">
        <v>65</v>
      </c>
      <c r="F31" s="26">
        <v>168857600</v>
      </c>
      <c r="G31" s="27">
        <v>43407412</v>
      </c>
      <c r="H31" s="28">
        <v>0</v>
      </c>
      <c r="I31" s="26">
        <f t="shared" si="0"/>
        <v>212265012</v>
      </c>
      <c r="J31" s="27">
        <v>43407412</v>
      </c>
      <c r="K31" s="27">
        <v>38903011.899999999</v>
      </c>
      <c r="L31" s="29">
        <f t="shared" si="1"/>
        <v>0.89622970150812031</v>
      </c>
      <c r="M31" s="26">
        <v>4504400.0999999996</v>
      </c>
      <c r="N31" s="30">
        <v>0</v>
      </c>
      <c r="P31" s="71">
        <v>0</v>
      </c>
      <c r="Q31" s="68">
        <v>0</v>
      </c>
      <c r="R31" s="68">
        <v>0</v>
      </c>
      <c r="T31" s="67">
        <f t="shared" si="2"/>
        <v>0</v>
      </c>
    </row>
    <row r="32" spans="2:20" ht="35.4" customHeight="1" x14ac:dyDescent="0.3">
      <c r="B32" s="57">
        <v>28</v>
      </c>
      <c r="C32" s="24" t="s">
        <v>66</v>
      </c>
      <c r="D32" s="24" t="s">
        <v>13</v>
      </c>
      <c r="E32" s="25" t="s">
        <v>67</v>
      </c>
      <c r="F32" s="26">
        <v>71309740</v>
      </c>
      <c r="G32" s="27">
        <v>57876660</v>
      </c>
      <c r="H32" s="28">
        <v>0</v>
      </c>
      <c r="I32" s="26">
        <f t="shared" si="0"/>
        <v>129186400</v>
      </c>
      <c r="J32" s="27">
        <v>57876660</v>
      </c>
      <c r="K32" s="27">
        <v>54799165.310000002</v>
      </c>
      <c r="L32" s="29">
        <f t="shared" si="1"/>
        <v>0.94682667088943973</v>
      </c>
      <c r="M32" s="26">
        <v>3077494.6899999976</v>
      </c>
      <c r="N32" s="30">
        <v>0</v>
      </c>
      <c r="P32" s="71">
        <v>0</v>
      </c>
      <c r="Q32" s="68">
        <v>0</v>
      </c>
      <c r="R32" s="68">
        <v>0</v>
      </c>
      <c r="T32" s="67">
        <f t="shared" si="2"/>
        <v>0</v>
      </c>
    </row>
    <row r="33" spans="2:20" ht="48.6" customHeight="1" x14ac:dyDescent="0.3">
      <c r="B33" s="57">
        <v>29</v>
      </c>
      <c r="C33" s="24" t="s">
        <v>68</v>
      </c>
      <c r="D33" s="24" t="s">
        <v>13</v>
      </c>
      <c r="E33" s="25" t="s">
        <v>69</v>
      </c>
      <c r="F33" s="26">
        <v>53033333</v>
      </c>
      <c r="G33" s="27">
        <v>13957600</v>
      </c>
      <c r="H33" s="28">
        <v>0</v>
      </c>
      <c r="I33" s="26">
        <f t="shared" si="0"/>
        <v>66990933</v>
      </c>
      <c r="J33" s="27">
        <v>13957600</v>
      </c>
      <c r="K33" s="27">
        <v>9399332.9600000009</v>
      </c>
      <c r="L33" s="29">
        <f t="shared" si="1"/>
        <v>0.673420427580673</v>
      </c>
      <c r="M33" s="26">
        <v>4558267.03</v>
      </c>
      <c r="N33" s="30">
        <v>0</v>
      </c>
      <c r="P33" s="71">
        <v>0</v>
      </c>
      <c r="Q33" s="68">
        <v>0</v>
      </c>
      <c r="R33" s="68">
        <v>0</v>
      </c>
      <c r="T33" s="67">
        <f t="shared" si="2"/>
        <v>0</v>
      </c>
    </row>
    <row r="34" spans="2:20" ht="38.4" customHeight="1" x14ac:dyDescent="0.3">
      <c r="B34" s="57">
        <v>30</v>
      </c>
      <c r="C34" s="24" t="s">
        <v>70</v>
      </c>
      <c r="D34" s="24" t="s">
        <v>13</v>
      </c>
      <c r="E34" s="25" t="s">
        <v>71</v>
      </c>
      <c r="F34" s="26">
        <v>346718400</v>
      </c>
      <c r="G34" s="27">
        <v>89129234</v>
      </c>
      <c r="H34" s="28">
        <v>0</v>
      </c>
      <c r="I34" s="26">
        <f t="shared" si="0"/>
        <v>435847634</v>
      </c>
      <c r="J34" s="27">
        <v>89129234</v>
      </c>
      <c r="K34" s="27">
        <v>83449633.549999997</v>
      </c>
      <c r="L34" s="29">
        <f t="shared" si="1"/>
        <v>0.93627679499635319</v>
      </c>
      <c r="M34" s="26">
        <v>5679600.4500000002</v>
      </c>
      <c r="N34" s="30">
        <v>0</v>
      </c>
      <c r="P34" s="71">
        <v>0</v>
      </c>
      <c r="Q34" s="68">
        <v>0</v>
      </c>
      <c r="R34" s="68">
        <v>0</v>
      </c>
      <c r="T34" s="67">
        <f t="shared" si="2"/>
        <v>0</v>
      </c>
    </row>
    <row r="35" spans="2:20" ht="34.200000000000003" customHeight="1" x14ac:dyDescent="0.3">
      <c r="B35" s="57">
        <v>31</v>
      </c>
      <c r="C35" s="24" t="s">
        <v>72</v>
      </c>
      <c r="D35" s="24" t="s">
        <v>13</v>
      </c>
      <c r="E35" s="25" t="s">
        <v>73</v>
      </c>
      <c r="F35" s="26">
        <v>143395000</v>
      </c>
      <c r="G35" s="27">
        <v>37429000</v>
      </c>
      <c r="H35" s="28">
        <v>0</v>
      </c>
      <c r="I35" s="26">
        <f t="shared" si="0"/>
        <v>180824000</v>
      </c>
      <c r="J35" s="27">
        <v>37429000</v>
      </c>
      <c r="K35" s="27">
        <v>33892763.72466895</v>
      </c>
      <c r="L35" s="29">
        <f t="shared" si="1"/>
        <v>0.90552148667260546</v>
      </c>
      <c r="M35" s="26">
        <v>3536236.16</v>
      </c>
      <c r="N35" s="30">
        <v>0</v>
      </c>
      <c r="P35" s="71">
        <v>0</v>
      </c>
      <c r="Q35" s="68">
        <v>0</v>
      </c>
      <c r="R35" s="68">
        <v>0</v>
      </c>
      <c r="T35" s="67">
        <f t="shared" si="2"/>
        <v>0</v>
      </c>
    </row>
    <row r="36" spans="2:20" ht="35.4" customHeight="1" x14ac:dyDescent="0.3">
      <c r="B36" s="57">
        <v>32</v>
      </c>
      <c r="C36" s="24" t="s">
        <v>74</v>
      </c>
      <c r="D36" s="24" t="s">
        <v>13</v>
      </c>
      <c r="E36" s="25" t="s">
        <v>75</v>
      </c>
      <c r="F36" s="26">
        <v>153032500</v>
      </c>
      <c r="G36" s="27">
        <v>40000000</v>
      </c>
      <c r="H36" s="28">
        <v>0</v>
      </c>
      <c r="I36" s="26">
        <f t="shared" si="0"/>
        <v>193032500</v>
      </c>
      <c r="J36" s="27">
        <v>40000000</v>
      </c>
      <c r="K36" s="27">
        <v>36612386.840000004</v>
      </c>
      <c r="L36" s="29">
        <f t="shared" si="1"/>
        <v>0.91530967100000005</v>
      </c>
      <c r="M36" s="26">
        <v>3387612.91</v>
      </c>
      <c r="N36" s="30">
        <v>0</v>
      </c>
      <c r="P36" s="71">
        <v>0</v>
      </c>
      <c r="Q36" s="68">
        <v>0</v>
      </c>
      <c r="R36" s="68">
        <v>0</v>
      </c>
      <c r="T36" s="67">
        <f t="shared" si="2"/>
        <v>0</v>
      </c>
    </row>
    <row r="37" spans="2:20" ht="33" customHeight="1" x14ac:dyDescent="0.3">
      <c r="B37" s="57">
        <v>33</v>
      </c>
      <c r="C37" s="24" t="s">
        <v>76</v>
      </c>
      <c r="D37" s="24" t="s">
        <v>13</v>
      </c>
      <c r="E37" s="25" t="s">
        <v>77</v>
      </c>
      <c r="F37" s="26">
        <v>130720000</v>
      </c>
      <c r="G37" s="27">
        <v>35160000</v>
      </c>
      <c r="H37" s="28">
        <v>0</v>
      </c>
      <c r="I37" s="26">
        <f t="shared" si="0"/>
        <v>165880000</v>
      </c>
      <c r="J37" s="27">
        <v>35160000</v>
      </c>
      <c r="K37" s="27">
        <v>35159999.68</v>
      </c>
      <c r="L37" s="29">
        <f t="shared" si="1"/>
        <v>0.99999999089874858</v>
      </c>
      <c r="M37" s="28">
        <v>0.32</v>
      </c>
      <c r="N37" s="30">
        <v>0</v>
      </c>
      <c r="P37" s="71">
        <v>0</v>
      </c>
      <c r="Q37" s="68">
        <v>0</v>
      </c>
      <c r="R37" s="68">
        <v>0</v>
      </c>
      <c r="T37" s="67">
        <f t="shared" si="2"/>
        <v>0</v>
      </c>
    </row>
    <row r="38" spans="2:20" ht="37.950000000000003" customHeight="1" x14ac:dyDescent="0.3">
      <c r="B38" s="57">
        <v>34</v>
      </c>
      <c r="C38" s="24" t="s">
        <v>78</v>
      </c>
      <c r="D38" s="24" t="s">
        <v>13</v>
      </c>
      <c r="E38" s="25" t="s">
        <v>79</v>
      </c>
      <c r="F38" s="26">
        <v>179600000</v>
      </c>
      <c r="G38" s="27">
        <v>46168909</v>
      </c>
      <c r="H38" s="28">
        <v>0</v>
      </c>
      <c r="I38" s="26">
        <f t="shared" si="0"/>
        <v>225768909</v>
      </c>
      <c r="J38" s="27">
        <v>46168909</v>
      </c>
      <c r="K38" s="27">
        <v>37728908.869999997</v>
      </c>
      <c r="L38" s="29">
        <f t="shared" si="1"/>
        <v>0.81719299171656834</v>
      </c>
      <c r="M38" s="26">
        <v>8440000.1300000008</v>
      </c>
      <c r="N38" s="30">
        <v>0</v>
      </c>
      <c r="P38" s="71">
        <v>0</v>
      </c>
      <c r="Q38" s="68">
        <v>0</v>
      </c>
      <c r="R38" s="68">
        <v>0</v>
      </c>
      <c r="T38" s="67">
        <f t="shared" si="2"/>
        <v>0</v>
      </c>
    </row>
    <row r="39" spans="2:20" ht="37.200000000000003" customHeight="1" x14ac:dyDescent="0.3">
      <c r="B39" s="57">
        <v>35</v>
      </c>
      <c r="C39" s="24" t="s">
        <v>80</v>
      </c>
      <c r="D39" s="24" t="s">
        <v>13</v>
      </c>
      <c r="E39" s="25" t="s">
        <v>81</v>
      </c>
      <c r="F39" s="26">
        <v>737029554</v>
      </c>
      <c r="G39" s="27">
        <v>314000000</v>
      </c>
      <c r="H39" s="28">
        <v>0</v>
      </c>
      <c r="I39" s="26">
        <f t="shared" si="0"/>
        <v>1051029554</v>
      </c>
      <c r="J39" s="27">
        <v>314000000</v>
      </c>
      <c r="K39" s="27">
        <v>309721794.59200001</v>
      </c>
      <c r="L39" s="29">
        <f t="shared" si="1"/>
        <v>0.9863751420127389</v>
      </c>
      <c r="M39" s="26">
        <v>4278205</v>
      </c>
      <c r="N39" s="30">
        <v>0</v>
      </c>
      <c r="P39" s="71">
        <v>0</v>
      </c>
      <c r="Q39" s="68">
        <v>0</v>
      </c>
      <c r="R39" s="68">
        <v>0</v>
      </c>
      <c r="T39" s="67">
        <f t="shared" si="2"/>
        <v>0</v>
      </c>
    </row>
    <row r="40" spans="2:20" ht="38.4" customHeight="1" x14ac:dyDescent="0.3">
      <c r="B40" s="57">
        <v>36</v>
      </c>
      <c r="C40" s="24" t="s">
        <v>82</v>
      </c>
      <c r="D40" s="24" t="s">
        <v>13</v>
      </c>
      <c r="E40" s="25" t="s">
        <v>83</v>
      </c>
      <c r="F40" s="26">
        <v>5091841479</v>
      </c>
      <c r="G40" s="27">
        <v>1000000000</v>
      </c>
      <c r="H40" s="28">
        <v>0</v>
      </c>
      <c r="I40" s="26">
        <f t="shared" si="0"/>
        <v>6091841479</v>
      </c>
      <c r="J40" s="27">
        <v>1000000000</v>
      </c>
      <c r="K40" s="27">
        <v>996109558.75</v>
      </c>
      <c r="L40" s="29">
        <f t="shared" si="1"/>
        <v>0.99610955874999996</v>
      </c>
      <c r="M40" s="26">
        <v>3890441.25</v>
      </c>
      <c r="N40" s="30">
        <v>0</v>
      </c>
      <c r="P40" s="71">
        <v>0</v>
      </c>
      <c r="Q40" s="68">
        <v>0</v>
      </c>
      <c r="R40" s="68">
        <v>0</v>
      </c>
      <c r="T40" s="67">
        <f t="shared" si="2"/>
        <v>0</v>
      </c>
    </row>
    <row r="41" spans="2:20" ht="42" customHeight="1" x14ac:dyDescent="0.3">
      <c r="B41" s="57">
        <v>37</v>
      </c>
      <c r="C41" s="24" t="s">
        <v>84</v>
      </c>
      <c r="D41" s="24" t="s">
        <v>13</v>
      </c>
      <c r="E41" s="25" t="s">
        <v>85</v>
      </c>
      <c r="F41" s="26">
        <v>438008930</v>
      </c>
      <c r="G41" s="27">
        <v>70000000</v>
      </c>
      <c r="H41" s="28">
        <v>0</v>
      </c>
      <c r="I41" s="26">
        <f t="shared" si="0"/>
        <v>508008930</v>
      </c>
      <c r="J41" s="27">
        <v>70000000</v>
      </c>
      <c r="K41" s="27">
        <v>69999921.684381634</v>
      </c>
      <c r="L41" s="29">
        <f t="shared" si="1"/>
        <v>0.99999888120545188</v>
      </c>
      <c r="M41" s="26">
        <v>78.319999999999993</v>
      </c>
      <c r="N41" s="30">
        <v>0</v>
      </c>
      <c r="P41" s="71">
        <v>0</v>
      </c>
      <c r="Q41" s="68">
        <v>0</v>
      </c>
      <c r="R41" s="68">
        <v>0</v>
      </c>
      <c r="T41" s="67">
        <f t="shared" si="2"/>
        <v>0</v>
      </c>
    </row>
    <row r="42" spans="2:20" ht="49.95" customHeight="1" x14ac:dyDescent="0.3">
      <c r="B42" s="57">
        <v>38</v>
      </c>
      <c r="C42" s="24" t="s">
        <v>86</v>
      </c>
      <c r="D42" s="24" t="s">
        <v>13</v>
      </c>
      <c r="E42" s="25" t="s">
        <v>87</v>
      </c>
      <c r="F42" s="28">
        <v>0</v>
      </c>
      <c r="G42" s="27">
        <v>61541408</v>
      </c>
      <c r="H42" s="28">
        <v>0</v>
      </c>
      <c r="I42" s="26">
        <f t="shared" si="0"/>
        <v>61541408</v>
      </c>
      <c r="J42" s="27">
        <v>61541408</v>
      </c>
      <c r="K42" s="27">
        <v>61541407.890000001</v>
      </c>
      <c r="L42" s="29">
        <f t="shared" si="1"/>
        <v>0.99999999821258556</v>
      </c>
      <c r="M42" s="28">
        <v>0</v>
      </c>
      <c r="N42" s="30">
        <v>0</v>
      </c>
      <c r="P42" s="71">
        <v>0</v>
      </c>
      <c r="Q42" s="68">
        <v>0</v>
      </c>
      <c r="R42" s="68">
        <v>0</v>
      </c>
      <c r="T42" s="67">
        <f t="shared" si="2"/>
        <v>0</v>
      </c>
    </row>
    <row r="43" spans="2:20" ht="37.950000000000003" customHeight="1" x14ac:dyDescent="0.3">
      <c r="B43" s="57">
        <v>39</v>
      </c>
      <c r="C43" s="24" t="s">
        <v>88</v>
      </c>
      <c r="D43" s="24" t="s">
        <v>13</v>
      </c>
      <c r="E43" s="25" t="s">
        <v>89</v>
      </c>
      <c r="F43" s="26">
        <v>111000000</v>
      </c>
      <c r="G43" s="27">
        <v>32390215</v>
      </c>
      <c r="H43" s="28">
        <v>0</v>
      </c>
      <c r="I43" s="26">
        <f t="shared" si="0"/>
        <v>143390215</v>
      </c>
      <c r="J43" s="27">
        <v>32390215</v>
      </c>
      <c r="K43" s="27">
        <v>27390215</v>
      </c>
      <c r="L43" s="29">
        <f t="shared" si="1"/>
        <v>0.84563239237528987</v>
      </c>
      <c r="M43" s="26">
        <v>5000000</v>
      </c>
      <c r="N43" s="30">
        <v>0</v>
      </c>
      <c r="P43" s="71">
        <v>0</v>
      </c>
      <c r="Q43" s="68">
        <v>0</v>
      </c>
      <c r="R43" s="68">
        <v>0</v>
      </c>
      <c r="T43" s="67">
        <f t="shared" si="2"/>
        <v>0</v>
      </c>
    </row>
    <row r="44" spans="2:20" ht="51" customHeight="1" x14ac:dyDescent="0.3">
      <c r="B44" s="57">
        <v>40</v>
      </c>
      <c r="C44" s="24" t="s">
        <v>90</v>
      </c>
      <c r="D44" s="24" t="s">
        <v>13</v>
      </c>
      <c r="E44" s="25" t="s">
        <v>91</v>
      </c>
      <c r="F44" s="26">
        <v>123260252</v>
      </c>
      <c r="G44" s="27">
        <v>31685921</v>
      </c>
      <c r="H44" s="28">
        <v>0</v>
      </c>
      <c r="I44" s="26">
        <f t="shared" si="0"/>
        <v>154946173</v>
      </c>
      <c r="J44" s="27">
        <v>31685921</v>
      </c>
      <c r="K44" s="27">
        <v>27470858</v>
      </c>
      <c r="L44" s="29">
        <f t="shared" si="1"/>
        <v>0.86697363160124019</v>
      </c>
      <c r="M44" s="26">
        <v>4215063</v>
      </c>
      <c r="N44" s="30">
        <v>0</v>
      </c>
      <c r="P44" s="71">
        <v>0</v>
      </c>
      <c r="Q44" s="68">
        <v>0</v>
      </c>
      <c r="R44" s="68">
        <v>0</v>
      </c>
      <c r="T44" s="67">
        <f t="shared" si="2"/>
        <v>0</v>
      </c>
    </row>
    <row r="45" spans="2:20" ht="34.950000000000003" customHeight="1" x14ac:dyDescent="0.3">
      <c r="B45" s="57">
        <v>41</v>
      </c>
      <c r="C45" s="24" t="s">
        <v>92</v>
      </c>
      <c r="D45" s="24" t="s">
        <v>13</v>
      </c>
      <c r="E45" s="25" t="s">
        <v>93</v>
      </c>
      <c r="F45" s="26">
        <v>115708500</v>
      </c>
      <c r="G45" s="27">
        <v>118978514</v>
      </c>
      <c r="H45" s="28">
        <v>0</v>
      </c>
      <c r="I45" s="26">
        <f t="shared" si="0"/>
        <v>234687014</v>
      </c>
      <c r="J45" s="27">
        <v>118978514</v>
      </c>
      <c r="K45" s="27">
        <v>100170013</v>
      </c>
      <c r="L45" s="29">
        <f t="shared" si="1"/>
        <v>0.84191682710039561</v>
      </c>
      <c r="M45" s="26">
        <v>18808501</v>
      </c>
      <c r="N45" s="30">
        <v>0</v>
      </c>
      <c r="P45" s="71">
        <v>0</v>
      </c>
      <c r="Q45" s="68">
        <v>0</v>
      </c>
      <c r="R45" s="68">
        <v>0</v>
      </c>
      <c r="T45" s="67">
        <f t="shared" si="2"/>
        <v>0</v>
      </c>
    </row>
    <row r="46" spans="2:20" ht="38.4" customHeight="1" x14ac:dyDescent="0.3">
      <c r="B46" s="57">
        <v>42</v>
      </c>
      <c r="C46" s="24" t="s">
        <v>94</v>
      </c>
      <c r="D46" s="24" t="s">
        <v>13</v>
      </c>
      <c r="E46" s="25" t="s">
        <v>95</v>
      </c>
      <c r="F46" s="26">
        <v>214169558</v>
      </c>
      <c r="G46" s="27">
        <v>78542389</v>
      </c>
      <c r="H46" s="28">
        <v>0</v>
      </c>
      <c r="I46" s="26">
        <f t="shared" si="0"/>
        <v>292711947</v>
      </c>
      <c r="J46" s="27">
        <v>78542389</v>
      </c>
      <c r="K46" s="27">
        <v>60960335.409999996</v>
      </c>
      <c r="L46" s="29">
        <f t="shared" si="1"/>
        <v>0.77614567351650066</v>
      </c>
      <c r="M46" s="26">
        <v>17582053.59</v>
      </c>
      <c r="N46" s="30">
        <v>0</v>
      </c>
      <c r="P46" s="71">
        <v>0</v>
      </c>
      <c r="Q46" s="68">
        <v>0</v>
      </c>
      <c r="R46" s="68">
        <v>0</v>
      </c>
      <c r="T46" s="67">
        <f t="shared" si="2"/>
        <v>0</v>
      </c>
    </row>
    <row r="47" spans="2:20" ht="28.95" customHeight="1" x14ac:dyDescent="0.3">
      <c r="B47" s="57">
        <v>43</v>
      </c>
      <c r="C47" s="24" t="s">
        <v>96</v>
      </c>
      <c r="D47" s="24" t="s">
        <v>13</v>
      </c>
      <c r="E47" s="25" t="s">
        <v>97</v>
      </c>
      <c r="F47" s="26">
        <v>135978100</v>
      </c>
      <c r="G47" s="27">
        <v>35629324</v>
      </c>
      <c r="H47" s="28">
        <v>0</v>
      </c>
      <c r="I47" s="26">
        <f t="shared" si="0"/>
        <v>171607424</v>
      </c>
      <c r="J47" s="27">
        <v>35629324</v>
      </c>
      <c r="K47" s="27">
        <v>1138323.5</v>
      </c>
      <c r="L47" s="29">
        <f t="shared" si="1"/>
        <v>3.1949062519401154E-2</v>
      </c>
      <c r="M47" s="26">
        <v>34491000.5</v>
      </c>
      <c r="N47" s="30">
        <v>0</v>
      </c>
      <c r="P47" s="71">
        <v>0</v>
      </c>
      <c r="Q47" s="68">
        <v>0</v>
      </c>
      <c r="R47" s="68">
        <v>0</v>
      </c>
      <c r="T47" s="67">
        <f t="shared" si="2"/>
        <v>0</v>
      </c>
    </row>
    <row r="48" spans="2:20" ht="36" customHeight="1" x14ac:dyDescent="0.3">
      <c r="B48" s="57">
        <v>44</v>
      </c>
      <c r="C48" s="24" t="s">
        <v>98</v>
      </c>
      <c r="D48" s="24" t="s">
        <v>13</v>
      </c>
      <c r="E48" s="25" t="s">
        <v>99</v>
      </c>
      <c r="F48" s="26">
        <v>106180000</v>
      </c>
      <c r="G48" s="27">
        <v>63820000</v>
      </c>
      <c r="H48" s="28">
        <v>0</v>
      </c>
      <c r="I48" s="26">
        <f t="shared" si="0"/>
        <v>170000000</v>
      </c>
      <c r="J48" s="27">
        <v>63820000</v>
      </c>
      <c r="K48" s="27">
        <v>63817991.659999996</v>
      </c>
      <c r="L48" s="29">
        <f t="shared" si="1"/>
        <v>0.9999685311814478</v>
      </c>
      <c r="M48" s="26">
        <v>2008.34</v>
      </c>
      <c r="N48" s="30">
        <v>0</v>
      </c>
      <c r="P48" s="71">
        <v>0</v>
      </c>
      <c r="Q48" s="68">
        <v>0</v>
      </c>
      <c r="R48" s="68">
        <v>0</v>
      </c>
      <c r="T48" s="67">
        <f t="shared" si="2"/>
        <v>0</v>
      </c>
    </row>
    <row r="49" spans="2:20" ht="30.6" customHeight="1" x14ac:dyDescent="0.3">
      <c r="B49" s="57">
        <v>45</v>
      </c>
      <c r="C49" s="24" t="s">
        <v>100</v>
      </c>
      <c r="D49" s="24" t="s">
        <v>13</v>
      </c>
      <c r="E49" s="25" t="s">
        <v>101</v>
      </c>
      <c r="F49" s="26">
        <v>1286147432</v>
      </c>
      <c r="G49" s="27">
        <f>1166949382+1241007207</f>
        <v>2407956589</v>
      </c>
      <c r="H49" s="28">
        <v>0</v>
      </c>
      <c r="I49" s="26">
        <f t="shared" si="0"/>
        <v>3694104021</v>
      </c>
      <c r="J49" s="27">
        <v>2407956589</v>
      </c>
      <c r="K49" s="27">
        <v>2407778369.4707599</v>
      </c>
      <c r="L49" s="29">
        <f t="shared" si="1"/>
        <v>0.99992598723330217</v>
      </c>
      <c r="M49" s="26">
        <v>178219.53</v>
      </c>
      <c r="N49" s="30">
        <v>0</v>
      </c>
      <c r="P49" s="71">
        <v>0</v>
      </c>
      <c r="Q49" s="68">
        <v>0</v>
      </c>
      <c r="R49" s="68">
        <v>0</v>
      </c>
      <c r="T49" s="67">
        <f t="shared" si="2"/>
        <v>0</v>
      </c>
    </row>
    <row r="50" spans="2:20" ht="33.6" customHeight="1" x14ac:dyDescent="0.3">
      <c r="B50" s="57">
        <v>46</v>
      </c>
      <c r="C50" s="24" t="s">
        <v>102</v>
      </c>
      <c r="D50" s="24" t="s">
        <v>13</v>
      </c>
      <c r="E50" s="25" t="s">
        <v>103</v>
      </c>
      <c r="F50" s="28">
        <v>0</v>
      </c>
      <c r="G50" s="27">
        <v>140000000</v>
      </c>
      <c r="H50" s="28">
        <v>0</v>
      </c>
      <c r="I50" s="26">
        <f t="shared" si="0"/>
        <v>140000000</v>
      </c>
      <c r="J50" s="27">
        <v>140000000</v>
      </c>
      <c r="K50" s="27">
        <v>139998286.91999999</v>
      </c>
      <c r="L50" s="29">
        <f t="shared" si="1"/>
        <v>0.99998776371428566</v>
      </c>
      <c r="M50" s="26">
        <v>1713</v>
      </c>
      <c r="N50" s="30">
        <v>0</v>
      </c>
      <c r="P50" s="71">
        <v>0</v>
      </c>
      <c r="Q50" s="68">
        <v>0</v>
      </c>
      <c r="R50" s="68">
        <v>0</v>
      </c>
      <c r="T50" s="67">
        <f t="shared" si="2"/>
        <v>0</v>
      </c>
    </row>
    <row r="51" spans="2:20" ht="42.6" customHeight="1" x14ac:dyDescent="0.3">
      <c r="B51" s="57">
        <v>47</v>
      </c>
      <c r="C51" s="24" t="s">
        <v>104</v>
      </c>
      <c r="D51" s="24" t="s">
        <v>13</v>
      </c>
      <c r="E51" s="25" t="s">
        <v>105</v>
      </c>
      <c r="F51" s="26">
        <v>166005000</v>
      </c>
      <c r="G51" s="27">
        <v>115545721</v>
      </c>
      <c r="H51" s="28">
        <v>0</v>
      </c>
      <c r="I51" s="26">
        <f t="shared" si="0"/>
        <v>281550721</v>
      </c>
      <c r="J51" s="27">
        <v>115545721</v>
      </c>
      <c r="K51" s="27">
        <v>96372651.319999993</v>
      </c>
      <c r="L51" s="29">
        <f t="shared" si="1"/>
        <v>0.83406508251395994</v>
      </c>
      <c r="M51" s="26">
        <v>19173069.68</v>
      </c>
      <c r="N51" s="30">
        <v>0</v>
      </c>
      <c r="P51" s="71">
        <v>0</v>
      </c>
      <c r="Q51" s="68">
        <v>0</v>
      </c>
      <c r="R51" s="68">
        <v>0</v>
      </c>
      <c r="T51" s="67">
        <f t="shared" si="2"/>
        <v>0</v>
      </c>
    </row>
    <row r="52" spans="2:20" ht="39" customHeight="1" x14ac:dyDescent="0.3">
      <c r="B52" s="57">
        <v>48</v>
      </c>
      <c r="C52" s="24" t="s">
        <v>106</v>
      </c>
      <c r="D52" s="24" t="s">
        <v>13</v>
      </c>
      <c r="E52" s="25" t="s">
        <v>107</v>
      </c>
      <c r="F52" s="26">
        <v>1057439634</v>
      </c>
      <c r="G52" s="27">
        <v>642560366</v>
      </c>
      <c r="H52" s="28">
        <v>0</v>
      </c>
      <c r="I52" s="26">
        <f t="shared" si="0"/>
        <v>1700000000</v>
      </c>
      <c r="J52" s="27">
        <v>642560366</v>
      </c>
      <c r="K52" s="27">
        <v>630184145.14047062</v>
      </c>
      <c r="L52" s="29">
        <f t="shared" si="1"/>
        <v>0.98073920908540857</v>
      </c>
      <c r="M52" s="26">
        <v>12376221.33</v>
      </c>
      <c r="N52" s="30">
        <v>0</v>
      </c>
      <c r="P52" s="71">
        <v>0</v>
      </c>
      <c r="Q52" s="68">
        <v>0</v>
      </c>
      <c r="R52" s="68">
        <v>0</v>
      </c>
      <c r="T52" s="67">
        <f t="shared" si="2"/>
        <v>0</v>
      </c>
    </row>
    <row r="53" spans="2:20" ht="36.6" customHeight="1" x14ac:dyDescent="0.3">
      <c r="B53" s="57">
        <v>49</v>
      </c>
      <c r="C53" s="24" t="s">
        <v>108</v>
      </c>
      <c r="D53" s="24" t="s">
        <v>13</v>
      </c>
      <c r="E53" s="25" t="s">
        <v>109</v>
      </c>
      <c r="F53" s="26">
        <v>47200000</v>
      </c>
      <c r="G53" s="27">
        <v>233305293</v>
      </c>
      <c r="H53" s="28">
        <v>0</v>
      </c>
      <c r="I53" s="26">
        <f t="shared" si="0"/>
        <v>280505293</v>
      </c>
      <c r="J53" s="27">
        <v>233305293</v>
      </c>
      <c r="K53" s="27">
        <v>232723555.15799999</v>
      </c>
      <c r="L53" s="29">
        <f t="shared" si="1"/>
        <v>0.99750653817356816</v>
      </c>
      <c r="M53" s="26">
        <v>581738</v>
      </c>
      <c r="N53" s="30">
        <v>0</v>
      </c>
      <c r="P53" s="71">
        <v>0</v>
      </c>
      <c r="Q53" s="68">
        <v>0</v>
      </c>
      <c r="R53" s="68">
        <v>0</v>
      </c>
      <c r="T53" s="67">
        <f t="shared" si="2"/>
        <v>0</v>
      </c>
    </row>
    <row r="54" spans="2:20" ht="36" customHeight="1" x14ac:dyDescent="0.3">
      <c r="B54" s="57">
        <v>50</v>
      </c>
      <c r="C54" s="24" t="s">
        <v>110</v>
      </c>
      <c r="D54" s="24" t="s">
        <v>13</v>
      </c>
      <c r="E54" s="25" t="s">
        <v>111</v>
      </c>
      <c r="F54" s="26">
        <v>736831291</v>
      </c>
      <c r="G54" s="27">
        <f>1780000000+194503187</f>
        <v>1974503187</v>
      </c>
      <c r="H54" s="28">
        <v>0</v>
      </c>
      <c r="I54" s="26">
        <f t="shared" si="0"/>
        <v>2711334478</v>
      </c>
      <c r="J54" s="27">
        <v>1974503187</v>
      </c>
      <c r="K54" s="27">
        <v>1930676226.5593925</v>
      </c>
      <c r="L54" s="29">
        <f t="shared" si="1"/>
        <v>0.97780355041756251</v>
      </c>
      <c r="M54" s="26">
        <v>43826960.439999998</v>
      </c>
      <c r="N54" s="30">
        <v>0</v>
      </c>
      <c r="P54" s="71">
        <v>0</v>
      </c>
      <c r="Q54" s="68">
        <v>0</v>
      </c>
      <c r="R54" s="68">
        <v>0</v>
      </c>
      <c r="T54" s="67">
        <f t="shared" si="2"/>
        <v>0</v>
      </c>
    </row>
    <row r="55" spans="2:20" ht="30" customHeight="1" x14ac:dyDescent="0.3">
      <c r="B55" s="57">
        <v>51</v>
      </c>
      <c r="C55" s="24" t="s">
        <v>112</v>
      </c>
      <c r="D55" s="24" t="s">
        <v>13</v>
      </c>
      <c r="E55" s="25" t="s">
        <v>113</v>
      </c>
      <c r="F55" s="28">
        <v>0</v>
      </c>
      <c r="G55" s="27">
        <v>14000000</v>
      </c>
      <c r="H55" s="28">
        <v>0</v>
      </c>
      <c r="I55" s="26">
        <f t="shared" si="0"/>
        <v>14000000</v>
      </c>
      <c r="J55" s="27">
        <v>14000000</v>
      </c>
      <c r="K55" s="27">
        <v>13999999.890000001</v>
      </c>
      <c r="L55" s="29">
        <f t="shared" si="1"/>
        <v>0.99999999214285717</v>
      </c>
      <c r="M55" s="28">
        <v>0</v>
      </c>
      <c r="N55" s="30">
        <v>0</v>
      </c>
      <c r="P55" s="71">
        <v>0</v>
      </c>
      <c r="Q55" s="68">
        <v>0</v>
      </c>
      <c r="R55" s="68">
        <v>0</v>
      </c>
      <c r="T55" s="67">
        <f t="shared" si="2"/>
        <v>0</v>
      </c>
    </row>
    <row r="56" spans="2:20" ht="21" customHeight="1" x14ac:dyDescent="0.3">
      <c r="B56" s="57">
        <v>52</v>
      </c>
      <c r="C56" s="24" t="s">
        <v>114</v>
      </c>
      <c r="D56" s="24" t="s">
        <v>13</v>
      </c>
      <c r="E56" s="25" t="s">
        <v>115</v>
      </c>
      <c r="F56" s="26">
        <v>552180691</v>
      </c>
      <c r="G56" s="27">
        <v>2800000000</v>
      </c>
      <c r="H56" s="28">
        <v>0</v>
      </c>
      <c r="I56" s="26">
        <f t="shared" si="0"/>
        <v>3352180691</v>
      </c>
      <c r="J56" s="27">
        <v>2800000000</v>
      </c>
      <c r="K56" s="27">
        <v>76955378.489999995</v>
      </c>
      <c r="L56" s="29">
        <f t="shared" si="1"/>
        <v>2.7484063746428568E-2</v>
      </c>
      <c r="M56" s="26">
        <v>2723044621.5100002</v>
      </c>
      <c r="N56" s="30">
        <v>0</v>
      </c>
      <c r="P56" s="71">
        <v>0</v>
      </c>
      <c r="Q56" s="68">
        <v>0</v>
      </c>
      <c r="R56" s="68">
        <v>0</v>
      </c>
      <c r="T56" s="67">
        <f t="shared" si="2"/>
        <v>0</v>
      </c>
    </row>
    <row r="57" spans="2:20" ht="24" customHeight="1" x14ac:dyDescent="0.3">
      <c r="B57" s="82">
        <v>53</v>
      </c>
      <c r="C57" s="24" t="s">
        <v>116</v>
      </c>
      <c r="D57" s="24" t="s">
        <v>13</v>
      </c>
      <c r="E57" s="96" t="s">
        <v>117</v>
      </c>
      <c r="F57" s="85">
        <v>105000000</v>
      </c>
      <c r="G57" s="27">
        <v>40000000</v>
      </c>
      <c r="H57" s="28">
        <v>0</v>
      </c>
      <c r="I57" s="85">
        <f>+F57+G57+G58+G59+G60+H57+H58+H59+H60</f>
        <v>210000000</v>
      </c>
      <c r="J57" s="31">
        <v>0</v>
      </c>
      <c r="K57" s="31">
        <v>0</v>
      </c>
      <c r="L57" s="29">
        <f t="shared" si="1"/>
        <v>0</v>
      </c>
      <c r="M57" s="28">
        <v>0</v>
      </c>
      <c r="N57" s="30">
        <v>0</v>
      </c>
      <c r="P57" s="71">
        <v>0</v>
      </c>
      <c r="Q57" s="68">
        <v>0</v>
      </c>
      <c r="R57" s="68">
        <v>0</v>
      </c>
      <c r="T57" s="67">
        <f t="shared" si="2"/>
        <v>0</v>
      </c>
    </row>
    <row r="58" spans="2:20" ht="23.25" customHeight="1" x14ac:dyDescent="0.3">
      <c r="B58" s="82"/>
      <c r="C58" s="24" t="s">
        <v>116</v>
      </c>
      <c r="D58" s="24" t="s">
        <v>13</v>
      </c>
      <c r="E58" s="97"/>
      <c r="F58" s="89"/>
      <c r="G58" s="27">
        <v>30000000</v>
      </c>
      <c r="H58" s="28">
        <v>0</v>
      </c>
      <c r="I58" s="89"/>
      <c r="J58" s="31">
        <v>0</v>
      </c>
      <c r="K58" s="31">
        <v>0</v>
      </c>
      <c r="L58" s="29">
        <f t="shared" si="1"/>
        <v>0</v>
      </c>
      <c r="M58" s="28">
        <v>0</v>
      </c>
      <c r="N58" s="30">
        <v>0</v>
      </c>
      <c r="P58" s="71">
        <v>0</v>
      </c>
      <c r="Q58" s="68">
        <v>0</v>
      </c>
      <c r="R58" s="68">
        <v>0</v>
      </c>
      <c r="T58" s="67">
        <f t="shared" si="2"/>
        <v>0</v>
      </c>
    </row>
    <row r="59" spans="2:20" ht="21" customHeight="1" x14ac:dyDescent="0.3">
      <c r="B59" s="82"/>
      <c r="C59" s="24" t="s">
        <v>116</v>
      </c>
      <c r="D59" s="24" t="s">
        <v>13</v>
      </c>
      <c r="E59" s="97"/>
      <c r="F59" s="89"/>
      <c r="G59" s="27">
        <v>25000000</v>
      </c>
      <c r="H59" s="28">
        <v>0</v>
      </c>
      <c r="I59" s="89"/>
      <c r="J59" s="31">
        <v>0</v>
      </c>
      <c r="K59" s="31">
        <v>0</v>
      </c>
      <c r="L59" s="29">
        <f t="shared" si="1"/>
        <v>0</v>
      </c>
      <c r="M59" s="28">
        <v>0</v>
      </c>
      <c r="N59" s="30">
        <v>0</v>
      </c>
      <c r="P59" s="71">
        <v>0</v>
      </c>
      <c r="Q59" s="68">
        <v>0</v>
      </c>
      <c r="R59" s="68">
        <v>0</v>
      </c>
      <c r="T59" s="67">
        <f t="shared" si="2"/>
        <v>0</v>
      </c>
    </row>
    <row r="60" spans="2:20" ht="21" customHeight="1" x14ac:dyDescent="0.3">
      <c r="B60" s="82"/>
      <c r="C60" s="24" t="s">
        <v>116</v>
      </c>
      <c r="D60" s="24" t="s">
        <v>13</v>
      </c>
      <c r="E60" s="98"/>
      <c r="F60" s="86"/>
      <c r="G60" s="27">
        <v>10000000</v>
      </c>
      <c r="H60" s="28">
        <v>0</v>
      </c>
      <c r="I60" s="86"/>
      <c r="J60" s="31">
        <v>0</v>
      </c>
      <c r="K60" s="31">
        <v>0</v>
      </c>
      <c r="L60" s="29">
        <f t="shared" si="1"/>
        <v>0</v>
      </c>
      <c r="M60" s="28">
        <v>0</v>
      </c>
      <c r="N60" s="30">
        <v>0</v>
      </c>
      <c r="P60" s="71">
        <v>0</v>
      </c>
      <c r="Q60" s="68">
        <v>0</v>
      </c>
      <c r="R60" s="68">
        <v>0</v>
      </c>
      <c r="T60" s="67">
        <f t="shared" si="2"/>
        <v>0</v>
      </c>
    </row>
    <row r="61" spans="2:20" ht="33" customHeight="1" x14ac:dyDescent="0.3">
      <c r="B61" s="57">
        <v>54</v>
      </c>
      <c r="C61" s="24" t="s">
        <v>118</v>
      </c>
      <c r="D61" s="24" t="s">
        <v>13</v>
      </c>
      <c r="E61" s="25" t="s">
        <v>119</v>
      </c>
      <c r="F61" s="26">
        <v>733850802</v>
      </c>
      <c r="G61" s="27">
        <v>178222533</v>
      </c>
      <c r="H61" s="28">
        <v>0</v>
      </c>
      <c r="I61" s="26">
        <f>+F61+G61+H61</f>
        <v>912073335</v>
      </c>
      <c r="J61" s="27">
        <v>178222533</v>
      </c>
      <c r="K61" s="27">
        <v>4204982.92</v>
      </c>
      <c r="L61" s="29">
        <f t="shared" si="1"/>
        <v>2.3594002673051447E-2</v>
      </c>
      <c r="M61" s="35">
        <v>174017550.08000001</v>
      </c>
      <c r="N61" s="30">
        <v>0</v>
      </c>
      <c r="P61" s="71">
        <v>0</v>
      </c>
      <c r="Q61" s="68">
        <v>0</v>
      </c>
      <c r="R61" s="68">
        <v>0</v>
      </c>
      <c r="T61" s="67">
        <f t="shared" si="2"/>
        <v>0</v>
      </c>
    </row>
    <row r="62" spans="2:20" ht="45" customHeight="1" x14ac:dyDescent="0.3">
      <c r="B62" s="57">
        <v>55</v>
      </c>
      <c r="C62" s="24" t="s">
        <v>120</v>
      </c>
      <c r="D62" s="24" t="s">
        <v>13</v>
      </c>
      <c r="E62" s="25" t="s">
        <v>121</v>
      </c>
      <c r="F62" s="28">
        <v>0</v>
      </c>
      <c r="G62" s="27">
        <v>21608005</v>
      </c>
      <c r="H62" s="28">
        <v>0</v>
      </c>
      <c r="I62" s="26">
        <f t="shared" ref="I62:I76" si="3">+F62+G62+H62</f>
        <v>21608005</v>
      </c>
      <c r="J62" s="27">
        <v>21608005</v>
      </c>
      <c r="K62" s="27">
        <v>20765110</v>
      </c>
      <c r="L62" s="29">
        <f t="shared" si="1"/>
        <v>0.96099153994086917</v>
      </c>
      <c r="M62" s="26">
        <v>842895</v>
      </c>
      <c r="N62" s="30">
        <v>0</v>
      </c>
      <c r="P62" s="71">
        <v>0</v>
      </c>
      <c r="Q62" s="68">
        <v>0</v>
      </c>
      <c r="R62" s="68">
        <v>0</v>
      </c>
      <c r="T62" s="67">
        <f t="shared" si="2"/>
        <v>0</v>
      </c>
    </row>
    <row r="63" spans="2:20" ht="36.6" customHeight="1" x14ac:dyDescent="0.3">
      <c r="B63" s="57">
        <v>56</v>
      </c>
      <c r="C63" s="24" t="s">
        <v>122</v>
      </c>
      <c r="D63" s="24" t="s">
        <v>13</v>
      </c>
      <c r="E63" s="25" t="s">
        <v>123</v>
      </c>
      <c r="F63" s="26">
        <v>3342002241</v>
      </c>
      <c r="G63" s="27">
        <v>4300000000</v>
      </c>
      <c r="H63" s="28">
        <v>0</v>
      </c>
      <c r="I63" s="26">
        <f t="shared" si="3"/>
        <v>7642002241</v>
      </c>
      <c r="J63" s="27">
        <v>4300000000</v>
      </c>
      <c r="K63" s="27">
        <v>4299999989.1035862</v>
      </c>
      <c r="L63" s="29">
        <f t="shared" si="1"/>
        <v>0.99999999746595025</v>
      </c>
      <c r="M63" s="26">
        <v>10.9</v>
      </c>
      <c r="N63" s="30">
        <v>0</v>
      </c>
      <c r="P63" s="71">
        <v>0</v>
      </c>
      <c r="Q63" s="68">
        <v>0</v>
      </c>
      <c r="R63" s="68">
        <v>0</v>
      </c>
      <c r="T63" s="67">
        <f t="shared" si="2"/>
        <v>0</v>
      </c>
    </row>
    <row r="64" spans="2:20" ht="46.95" customHeight="1" x14ac:dyDescent="0.3">
      <c r="B64" s="57">
        <v>57</v>
      </c>
      <c r="C64" s="24" t="s">
        <v>124</v>
      </c>
      <c r="D64" s="24" t="s">
        <v>13</v>
      </c>
      <c r="E64" s="25" t="s">
        <v>125</v>
      </c>
      <c r="F64" s="26">
        <v>223500000</v>
      </c>
      <c r="G64" s="27">
        <v>78070031</v>
      </c>
      <c r="H64" s="28">
        <v>0</v>
      </c>
      <c r="I64" s="26">
        <f t="shared" si="3"/>
        <v>301570031</v>
      </c>
      <c r="J64" s="27">
        <v>78070031</v>
      </c>
      <c r="K64" s="27">
        <v>2191961.92</v>
      </c>
      <c r="L64" s="29">
        <f t="shared" si="1"/>
        <v>2.8076867549854053E-2</v>
      </c>
      <c r="M64" s="26">
        <v>75878068.670000002</v>
      </c>
      <c r="N64" s="30">
        <v>0</v>
      </c>
      <c r="P64" s="71">
        <v>0</v>
      </c>
      <c r="Q64" s="68">
        <v>0</v>
      </c>
      <c r="R64" s="68">
        <v>0</v>
      </c>
      <c r="T64" s="67">
        <f t="shared" si="2"/>
        <v>0</v>
      </c>
    </row>
    <row r="65" spans="2:20" ht="37.200000000000003" customHeight="1" x14ac:dyDescent="0.3">
      <c r="B65" s="57">
        <v>58</v>
      </c>
      <c r="C65" s="24" t="s">
        <v>126</v>
      </c>
      <c r="D65" s="24" t="s">
        <v>13</v>
      </c>
      <c r="E65" s="25" t="s">
        <v>127</v>
      </c>
      <c r="F65" s="26">
        <v>809767640</v>
      </c>
      <c r="G65" s="27">
        <v>208200000</v>
      </c>
      <c r="H65" s="28">
        <v>0</v>
      </c>
      <c r="I65" s="26">
        <f t="shared" si="3"/>
        <v>1017967640</v>
      </c>
      <c r="J65" s="27">
        <v>208200000</v>
      </c>
      <c r="K65" s="27">
        <v>4912270.8</v>
      </c>
      <c r="L65" s="29">
        <f t="shared" si="1"/>
        <v>2.3594E-2</v>
      </c>
      <c r="M65" s="26">
        <v>203287729.19999999</v>
      </c>
      <c r="N65" s="30">
        <v>0</v>
      </c>
      <c r="P65" s="71">
        <v>0</v>
      </c>
      <c r="Q65" s="68">
        <v>0</v>
      </c>
      <c r="R65" s="68">
        <v>0</v>
      </c>
      <c r="T65" s="67">
        <f t="shared" si="2"/>
        <v>0</v>
      </c>
    </row>
    <row r="66" spans="2:20" ht="40.200000000000003" customHeight="1" x14ac:dyDescent="0.3">
      <c r="B66" s="57">
        <v>59</v>
      </c>
      <c r="C66" s="24" t="s">
        <v>128</v>
      </c>
      <c r="D66" s="24" t="s">
        <v>13</v>
      </c>
      <c r="E66" s="25" t="s">
        <v>129</v>
      </c>
      <c r="F66" s="26">
        <v>15000000000</v>
      </c>
      <c r="G66" s="27">
        <v>90000000</v>
      </c>
      <c r="H66" s="26">
        <v>1800000000</v>
      </c>
      <c r="I66" s="26">
        <f t="shared" si="3"/>
        <v>16890000000</v>
      </c>
      <c r="J66" s="27">
        <v>90000000</v>
      </c>
      <c r="K66" s="27">
        <v>87648498.739999995</v>
      </c>
      <c r="L66" s="29">
        <f t="shared" si="1"/>
        <v>0.9738722082222222</v>
      </c>
      <c r="M66" s="26">
        <v>2351501.2600000002</v>
      </c>
      <c r="N66" s="30">
        <v>0</v>
      </c>
      <c r="P66" s="71">
        <v>0</v>
      </c>
      <c r="Q66" s="68">
        <v>0</v>
      </c>
      <c r="R66" s="68">
        <v>0</v>
      </c>
      <c r="T66" s="67">
        <f t="shared" si="2"/>
        <v>0</v>
      </c>
    </row>
    <row r="67" spans="2:20" ht="36" customHeight="1" x14ac:dyDescent="0.3">
      <c r="B67" s="57">
        <v>60</v>
      </c>
      <c r="C67" s="24" t="s">
        <v>130</v>
      </c>
      <c r="D67" s="24" t="s">
        <v>13</v>
      </c>
      <c r="E67" s="25" t="s">
        <v>131</v>
      </c>
      <c r="F67" s="26">
        <v>53317437</v>
      </c>
      <c r="G67" s="27">
        <v>15783803</v>
      </c>
      <c r="H67" s="28">
        <v>0</v>
      </c>
      <c r="I67" s="26">
        <f t="shared" si="3"/>
        <v>69101240</v>
      </c>
      <c r="J67" s="27">
        <v>15783803</v>
      </c>
      <c r="K67" s="27">
        <v>13790862.48</v>
      </c>
      <c r="L67" s="29">
        <f t="shared" si="1"/>
        <v>0.87373508653142717</v>
      </c>
      <c r="M67" s="26">
        <v>1992940.52</v>
      </c>
      <c r="N67" s="30">
        <v>0</v>
      </c>
      <c r="P67" s="71">
        <v>0</v>
      </c>
      <c r="Q67" s="68">
        <v>0</v>
      </c>
      <c r="R67" s="68">
        <v>0</v>
      </c>
      <c r="T67" s="67">
        <f t="shared" si="2"/>
        <v>0</v>
      </c>
    </row>
    <row r="68" spans="2:20" ht="42" customHeight="1" x14ac:dyDescent="0.3">
      <c r="B68" s="57">
        <v>61</v>
      </c>
      <c r="C68" s="24" t="s">
        <v>132</v>
      </c>
      <c r="D68" s="24" t="s">
        <v>13</v>
      </c>
      <c r="E68" s="25" t="s">
        <v>133</v>
      </c>
      <c r="F68" s="26">
        <v>108500000</v>
      </c>
      <c r="G68" s="27">
        <v>27938871</v>
      </c>
      <c r="H68" s="28">
        <v>0</v>
      </c>
      <c r="I68" s="26">
        <f t="shared" si="3"/>
        <v>136438871</v>
      </c>
      <c r="J68" s="27">
        <v>27938871</v>
      </c>
      <c r="K68" s="27">
        <v>22992621.09</v>
      </c>
      <c r="L68" s="29">
        <f t="shared" si="1"/>
        <v>0.82296171130179163</v>
      </c>
      <c r="M68" s="35">
        <v>4946250.51</v>
      </c>
      <c r="N68" s="30">
        <v>0</v>
      </c>
      <c r="P68" s="71">
        <v>0</v>
      </c>
      <c r="Q68" s="68">
        <v>0</v>
      </c>
      <c r="R68" s="68">
        <v>0</v>
      </c>
      <c r="T68" s="67">
        <f t="shared" si="2"/>
        <v>0</v>
      </c>
    </row>
    <row r="69" spans="2:20" ht="24.75" customHeight="1" x14ac:dyDescent="0.3">
      <c r="B69" s="57">
        <v>62</v>
      </c>
      <c r="C69" s="24" t="s">
        <v>116</v>
      </c>
      <c r="D69" s="24" t="s">
        <v>13</v>
      </c>
      <c r="E69" s="25" t="s">
        <v>134</v>
      </c>
      <c r="F69" s="26">
        <v>39730000</v>
      </c>
      <c r="G69" s="27">
        <v>39730000</v>
      </c>
      <c r="H69" s="28">
        <v>0</v>
      </c>
      <c r="I69" s="26">
        <f t="shared" si="3"/>
        <v>79460000</v>
      </c>
      <c r="J69" s="27">
        <v>39730000</v>
      </c>
      <c r="K69" s="27">
        <v>1111049</v>
      </c>
      <c r="L69" s="29">
        <f t="shared" si="1"/>
        <v>2.7964988673546437E-2</v>
      </c>
      <c r="M69" s="26">
        <v>38618951</v>
      </c>
      <c r="N69" s="30">
        <v>0</v>
      </c>
      <c r="P69" s="71">
        <v>0</v>
      </c>
      <c r="Q69" s="68">
        <v>0</v>
      </c>
      <c r="R69" s="68">
        <v>0</v>
      </c>
      <c r="T69" s="67">
        <f t="shared" si="2"/>
        <v>0</v>
      </c>
    </row>
    <row r="70" spans="2:20" ht="21" customHeight="1" x14ac:dyDescent="0.3">
      <c r="B70" s="57">
        <v>63</v>
      </c>
      <c r="C70" s="24" t="s">
        <v>116</v>
      </c>
      <c r="D70" s="24" t="s">
        <v>13</v>
      </c>
      <c r="E70" s="25" t="s">
        <v>135</v>
      </c>
      <c r="F70" s="26">
        <v>250000000</v>
      </c>
      <c r="G70" s="27">
        <v>250000000</v>
      </c>
      <c r="H70" s="28">
        <v>0</v>
      </c>
      <c r="I70" s="26">
        <f t="shared" si="3"/>
        <v>500000000</v>
      </c>
      <c r="J70" s="27">
        <v>250000000</v>
      </c>
      <c r="K70" s="27">
        <v>6991250</v>
      </c>
      <c r="L70" s="29">
        <f t="shared" ref="L70:L133" si="4">+K70/G70</f>
        <v>2.7965E-2</v>
      </c>
      <c r="M70" s="26">
        <v>243008750</v>
      </c>
      <c r="N70" s="30">
        <v>0</v>
      </c>
      <c r="P70" s="71">
        <v>0</v>
      </c>
      <c r="Q70" s="68">
        <v>0</v>
      </c>
      <c r="R70" s="68">
        <v>0</v>
      </c>
      <c r="T70" s="67">
        <f t="shared" ref="T70:T133" si="5">+SUM(P70:R70)</f>
        <v>0</v>
      </c>
    </row>
    <row r="71" spans="2:20" ht="20.399999999999999" customHeight="1" x14ac:dyDescent="0.3">
      <c r="B71" s="57">
        <v>64</v>
      </c>
      <c r="C71" s="24" t="s">
        <v>116</v>
      </c>
      <c r="D71" s="24" t="s">
        <v>13</v>
      </c>
      <c r="E71" s="25" t="s">
        <v>136</v>
      </c>
      <c r="F71" s="26">
        <v>93921950</v>
      </c>
      <c r="G71" s="27">
        <v>93921950</v>
      </c>
      <c r="H71" s="28">
        <v>0</v>
      </c>
      <c r="I71" s="26">
        <f t="shared" si="3"/>
        <v>187843900</v>
      </c>
      <c r="J71" s="27">
        <v>93921950</v>
      </c>
      <c r="K71" s="27">
        <v>2626528</v>
      </c>
      <c r="L71" s="29">
        <f t="shared" si="4"/>
        <v>2.7965007114950233E-2</v>
      </c>
      <c r="M71" s="26">
        <v>91295422</v>
      </c>
      <c r="N71" s="30">
        <v>0</v>
      </c>
      <c r="P71" s="71">
        <v>0</v>
      </c>
      <c r="Q71" s="68">
        <v>0</v>
      </c>
      <c r="R71" s="68">
        <v>0</v>
      </c>
      <c r="T71" s="67">
        <f t="shared" si="5"/>
        <v>0</v>
      </c>
    </row>
    <row r="72" spans="2:20" ht="28.95" customHeight="1" x14ac:dyDescent="0.3">
      <c r="B72" s="57">
        <v>65</v>
      </c>
      <c r="C72" s="24" t="s">
        <v>137</v>
      </c>
      <c r="D72" s="24" t="s">
        <v>13</v>
      </c>
      <c r="E72" s="25" t="s">
        <v>138</v>
      </c>
      <c r="F72" s="26">
        <v>287919596</v>
      </c>
      <c r="G72" s="27">
        <v>306667812</v>
      </c>
      <c r="H72" s="28">
        <v>0</v>
      </c>
      <c r="I72" s="26">
        <f t="shared" si="3"/>
        <v>594587408</v>
      </c>
      <c r="J72" s="27">
        <v>306667812</v>
      </c>
      <c r="K72" s="27">
        <v>306517967</v>
      </c>
      <c r="L72" s="29">
        <f t="shared" si="4"/>
        <v>0.99951137682490132</v>
      </c>
      <c r="M72" s="26">
        <v>149845</v>
      </c>
      <c r="N72" s="30">
        <v>0</v>
      </c>
      <c r="P72" s="71">
        <v>0</v>
      </c>
      <c r="Q72" s="68">
        <v>0</v>
      </c>
      <c r="R72" s="68">
        <v>0</v>
      </c>
      <c r="T72" s="67">
        <f t="shared" si="5"/>
        <v>0</v>
      </c>
    </row>
    <row r="73" spans="2:20" ht="37.200000000000003" customHeight="1" x14ac:dyDescent="0.3">
      <c r="B73" s="57">
        <v>66</v>
      </c>
      <c r="C73" s="24" t="s">
        <v>234</v>
      </c>
      <c r="D73" s="24" t="s">
        <v>13</v>
      </c>
      <c r="E73" s="33" t="s">
        <v>235</v>
      </c>
      <c r="F73" s="34">
        <v>1617714842</v>
      </c>
      <c r="G73" s="36">
        <v>416063938</v>
      </c>
      <c r="H73" s="28">
        <v>0</v>
      </c>
      <c r="I73" s="26">
        <f t="shared" si="3"/>
        <v>2033778780</v>
      </c>
      <c r="J73" s="31">
        <v>0</v>
      </c>
      <c r="K73" s="31">
        <v>0</v>
      </c>
      <c r="L73" s="29">
        <f t="shared" si="4"/>
        <v>0</v>
      </c>
      <c r="M73" s="28">
        <v>0</v>
      </c>
      <c r="N73" s="30">
        <v>0</v>
      </c>
      <c r="P73" s="71">
        <v>0</v>
      </c>
      <c r="Q73" s="68">
        <v>0</v>
      </c>
      <c r="R73" s="68">
        <v>0</v>
      </c>
      <c r="T73" s="67">
        <f t="shared" si="5"/>
        <v>0</v>
      </c>
    </row>
    <row r="74" spans="2:20" ht="40.200000000000003" customHeight="1" x14ac:dyDescent="0.3">
      <c r="B74" s="57">
        <v>67</v>
      </c>
      <c r="C74" s="37" t="s">
        <v>154</v>
      </c>
      <c r="D74" s="24" t="s">
        <v>13</v>
      </c>
      <c r="E74" s="25" t="s">
        <v>155</v>
      </c>
      <c r="F74" s="26">
        <v>300000000</v>
      </c>
      <c r="G74" s="27">
        <v>383347600</v>
      </c>
      <c r="H74" s="28">
        <v>0</v>
      </c>
      <c r="I74" s="26">
        <f t="shared" si="3"/>
        <v>683347600</v>
      </c>
      <c r="J74" s="27">
        <v>383347600</v>
      </c>
      <c r="K74" s="27">
        <v>383347600</v>
      </c>
      <c r="L74" s="29">
        <f t="shared" si="4"/>
        <v>1</v>
      </c>
      <c r="M74" s="26"/>
      <c r="N74" s="30">
        <v>0</v>
      </c>
      <c r="P74" s="71">
        <v>0</v>
      </c>
      <c r="Q74" s="68">
        <v>0</v>
      </c>
      <c r="R74" s="68">
        <v>0</v>
      </c>
      <c r="T74" s="67">
        <f t="shared" si="5"/>
        <v>0</v>
      </c>
    </row>
    <row r="75" spans="2:20" ht="33.6" customHeight="1" x14ac:dyDescent="0.3">
      <c r="B75" s="57">
        <v>68</v>
      </c>
      <c r="C75" s="24" t="s">
        <v>139</v>
      </c>
      <c r="D75" s="24" t="s">
        <v>13</v>
      </c>
      <c r="E75" s="25" t="s">
        <v>141</v>
      </c>
      <c r="F75" s="26">
        <v>90000000</v>
      </c>
      <c r="G75" s="27">
        <v>90000000</v>
      </c>
      <c r="H75" s="28">
        <v>0</v>
      </c>
      <c r="I75" s="26">
        <f t="shared" si="3"/>
        <v>180000000</v>
      </c>
      <c r="J75" s="27">
        <v>90000000</v>
      </c>
      <c r="K75" s="27">
        <v>89999999.752000004</v>
      </c>
      <c r="L75" s="29">
        <f t="shared" si="4"/>
        <v>0.99999999724444444</v>
      </c>
      <c r="M75" s="28">
        <v>0</v>
      </c>
      <c r="N75" s="30">
        <v>0</v>
      </c>
      <c r="P75" s="71">
        <v>0</v>
      </c>
      <c r="Q75" s="68">
        <v>0</v>
      </c>
      <c r="R75" s="68">
        <v>0</v>
      </c>
      <c r="T75" s="67">
        <f t="shared" si="5"/>
        <v>0</v>
      </c>
    </row>
    <row r="76" spans="2:20" ht="36" customHeight="1" x14ac:dyDescent="0.3">
      <c r="B76" s="57">
        <v>69</v>
      </c>
      <c r="C76" s="24" t="s">
        <v>174</v>
      </c>
      <c r="D76" s="24" t="s">
        <v>13</v>
      </c>
      <c r="E76" s="33" t="s">
        <v>175</v>
      </c>
      <c r="F76" s="34">
        <v>73661469</v>
      </c>
      <c r="G76" s="27">
        <v>20489426</v>
      </c>
      <c r="H76" s="28">
        <v>0</v>
      </c>
      <c r="I76" s="26">
        <f t="shared" si="3"/>
        <v>94150895</v>
      </c>
      <c r="J76" s="27">
        <v>20489426</v>
      </c>
      <c r="K76" s="27">
        <v>16957097</v>
      </c>
      <c r="L76" s="29">
        <f t="shared" si="4"/>
        <v>0.82760234474113625</v>
      </c>
      <c r="M76" s="26">
        <v>3532329</v>
      </c>
      <c r="N76" s="30">
        <v>0</v>
      </c>
      <c r="P76" s="71">
        <v>0</v>
      </c>
      <c r="Q76" s="68">
        <v>0</v>
      </c>
      <c r="R76" s="68">
        <v>0</v>
      </c>
      <c r="T76" s="67">
        <f t="shared" si="5"/>
        <v>0</v>
      </c>
    </row>
    <row r="77" spans="2:20" ht="39.6" customHeight="1" x14ac:dyDescent="0.3">
      <c r="B77" s="82">
        <v>70</v>
      </c>
      <c r="C77" s="24" t="s">
        <v>176</v>
      </c>
      <c r="D77" s="24" t="s">
        <v>13</v>
      </c>
      <c r="E77" s="32" t="s">
        <v>177</v>
      </c>
      <c r="F77" s="85">
        <v>187812800</v>
      </c>
      <c r="G77" s="36">
        <v>24041577</v>
      </c>
      <c r="H77" s="28">
        <v>0</v>
      </c>
      <c r="I77" s="85">
        <f>+F77+G77+G78+H77+H78</f>
        <v>235895954</v>
      </c>
      <c r="J77" s="27">
        <v>24041577</v>
      </c>
      <c r="K77" s="27">
        <v>22905302</v>
      </c>
      <c r="L77" s="29">
        <f t="shared" si="4"/>
        <v>0.95273708542497026</v>
      </c>
      <c r="M77" s="26">
        <v>1136275</v>
      </c>
      <c r="N77" s="30">
        <v>0</v>
      </c>
      <c r="P77" s="71">
        <v>0</v>
      </c>
      <c r="Q77" s="68">
        <v>0</v>
      </c>
      <c r="R77" s="68">
        <v>0</v>
      </c>
      <c r="T77" s="67">
        <f t="shared" si="5"/>
        <v>0</v>
      </c>
    </row>
    <row r="78" spans="2:20" ht="42.6" customHeight="1" x14ac:dyDescent="0.3">
      <c r="B78" s="82"/>
      <c r="C78" s="24" t="s">
        <v>176</v>
      </c>
      <c r="D78" s="24" t="s">
        <v>13</v>
      </c>
      <c r="E78" s="25" t="s">
        <v>177</v>
      </c>
      <c r="F78" s="86"/>
      <c r="G78" s="36">
        <v>24041577</v>
      </c>
      <c r="H78" s="28">
        <v>0</v>
      </c>
      <c r="I78" s="86"/>
      <c r="J78" s="27">
        <v>24041577</v>
      </c>
      <c r="K78" s="27">
        <v>22905302</v>
      </c>
      <c r="L78" s="29">
        <f t="shared" si="4"/>
        <v>0.95273708542497026</v>
      </c>
      <c r="M78" s="26">
        <v>1136275</v>
      </c>
      <c r="N78" s="30">
        <v>0</v>
      </c>
      <c r="P78" s="71">
        <v>0</v>
      </c>
      <c r="Q78" s="68">
        <v>0</v>
      </c>
      <c r="R78" s="68">
        <v>0</v>
      </c>
      <c r="T78" s="67">
        <f t="shared" si="5"/>
        <v>0</v>
      </c>
    </row>
    <row r="79" spans="2:20" ht="34.950000000000003" customHeight="1" x14ac:dyDescent="0.3">
      <c r="B79" s="57">
        <v>71</v>
      </c>
      <c r="C79" s="24" t="s">
        <v>178</v>
      </c>
      <c r="D79" s="24" t="s">
        <v>13</v>
      </c>
      <c r="E79" s="33" t="s">
        <v>179</v>
      </c>
      <c r="F79" s="34">
        <v>258586000</v>
      </c>
      <c r="G79" s="27">
        <v>268000000</v>
      </c>
      <c r="H79" s="28">
        <v>0</v>
      </c>
      <c r="I79" s="26">
        <f>+F79+G79+H79</f>
        <v>526586000</v>
      </c>
      <c r="J79" s="27">
        <v>268000000</v>
      </c>
      <c r="K79" s="27">
        <v>268000000</v>
      </c>
      <c r="L79" s="29">
        <f t="shared" si="4"/>
        <v>1</v>
      </c>
      <c r="M79" s="28">
        <v>0</v>
      </c>
      <c r="N79" s="30">
        <v>0</v>
      </c>
      <c r="P79" s="71">
        <v>0</v>
      </c>
      <c r="Q79" s="68">
        <v>0</v>
      </c>
      <c r="R79" s="68">
        <v>0</v>
      </c>
      <c r="T79" s="67">
        <f t="shared" si="5"/>
        <v>0</v>
      </c>
    </row>
    <row r="80" spans="2:20" ht="44.4" customHeight="1" x14ac:dyDescent="0.3">
      <c r="B80" s="57">
        <v>72</v>
      </c>
      <c r="C80" s="24" t="s">
        <v>228</v>
      </c>
      <c r="D80" s="24" t="s">
        <v>13</v>
      </c>
      <c r="E80" s="33" t="s">
        <v>229</v>
      </c>
      <c r="F80" s="34">
        <v>72000000</v>
      </c>
      <c r="G80" s="36">
        <v>18594063</v>
      </c>
      <c r="H80" s="28">
        <v>0</v>
      </c>
      <c r="I80" s="26">
        <f t="shared" ref="I80:I128" si="6">+F80+G80+H80</f>
        <v>90594063</v>
      </c>
      <c r="J80" s="27">
        <v>18594063</v>
      </c>
      <c r="K80" s="27">
        <v>16154743.5274</v>
      </c>
      <c r="L80" s="29">
        <f t="shared" si="4"/>
        <v>0.86881191740610964</v>
      </c>
      <c r="M80" s="26">
        <v>2439319.4726</v>
      </c>
      <c r="N80" s="30">
        <v>0</v>
      </c>
      <c r="P80" s="71">
        <v>0</v>
      </c>
      <c r="Q80" s="68">
        <v>0</v>
      </c>
      <c r="R80" s="68">
        <v>0</v>
      </c>
      <c r="T80" s="67">
        <f t="shared" si="5"/>
        <v>0</v>
      </c>
    </row>
    <row r="81" spans="2:20" ht="25.2" x14ac:dyDescent="0.3">
      <c r="B81" s="57">
        <v>73</v>
      </c>
      <c r="C81" s="24" t="s">
        <v>172</v>
      </c>
      <c r="D81" s="24" t="s">
        <v>13</v>
      </c>
      <c r="E81" s="25" t="s">
        <v>173</v>
      </c>
      <c r="F81" s="34">
        <v>27838140</v>
      </c>
      <c r="G81" s="36">
        <v>53088368</v>
      </c>
      <c r="H81" s="28">
        <v>0</v>
      </c>
      <c r="I81" s="34">
        <f>+F81+G81+H81</f>
        <v>80926508</v>
      </c>
      <c r="J81" s="27">
        <v>53088368</v>
      </c>
      <c r="K81" s="27">
        <v>1484617</v>
      </c>
      <c r="L81" s="29">
        <f t="shared" si="4"/>
        <v>2.7965014859752328E-2</v>
      </c>
      <c r="M81" s="26">
        <v>51603751</v>
      </c>
      <c r="N81" s="30">
        <v>0</v>
      </c>
      <c r="P81" s="71">
        <v>0</v>
      </c>
      <c r="Q81" s="68">
        <v>0</v>
      </c>
      <c r="R81" s="68">
        <v>0</v>
      </c>
      <c r="T81" s="67">
        <f t="shared" si="5"/>
        <v>0</v>
      </c>
    </row>
    <row r="82" spans="2:20" ht="25.2" x14ac:dyDescent="0.3">
      <c r="B82" s="82">
        <v>74</v>
      </c>
      <c r="C82" s="24" t="s">
        <v>205</v>
      </c>
      <c r="D82" s="24" t="s">
        <v>13</v>
      </c>
      <c r="E82" s="25" t="s">
        <v>206</v>
      </c>
      <c r="F82" s="85">
        <v>165168029</v>
      </c>
      <c r="G82" s="36">
        <v>124010673</v>
      </c>
      <c r="H82" s="28">
        <v>0</v>
      </c>
      <c r="I82" s="85">
        <f>+F82+G82+G83+H82+H83</f>
        <v>347818566</v>
      </c>
      <c r="J82" s="36">
        <v>124010673</v>
      </c>
      <c r="K82" s="27">
        <v>120483115.197</v>
      </c>
      <c r="L82" s="29">
        <f t="shared" si="4"/>
        <v>0.97155440158767625</v>
      </c>
      <c r="M82" s="26">
        <v>3527557.8030000031</v>
      </c>
      <c r="N82" s="30">
        <v>0</v>
      </c>
      <c r="P82" s="71">
        <v>0</v>
      </c>
      <c r="Q82" s="68">
        <v>0</v>
      </c>
      <c r="R82" s="68">
        <v>0</v>
      </c>
      <c r="T82" s="67">
        <f t="shared" si="5"/>
        <v>0</v>
      </c>
    </row>
    <row r="83" spans="2:20" ht="25.2" x14ac:dyDescent="0.3">
      <c r="B83" s="82"/>
      <c r="C83" s="24" t="s">
        <v>205</v>
      </c>
      <c r="D83" s="24" t="s">
        <v>13</v>
      </c>
      <c r="E83" s="25" t="s">
        <v>206</v>
      </c>
      <c r="F83" s="86"/>
      <c r="G83" s="36">
        <v>58639864</v>
      </c>
      <c r="H83" s="28">
        <v>0</v>
      </c>
      <c r="I83" s="86"/>
      <c r="J83" s="36">
        <v>58639864</v>
      </c>
      <c r="K83" s="27">
        <v>56823147.879999995</v>
      </c>
      <c r="L83" s="29">
        <f t="shared" si="4"/>
        <v>0.96901909390512908</v>
      </c>
      <c r="M83" s="26">
        <v>1816716.1200000048</v>
      </c>
      <c r="N83" s="30">
        <v>0</v>
      </c>
      <c r="P83" s="71">
        <v>0</v>
      </c>
      <c r="Q83" s="68">
        <v>0</v>
      </c>
      <c r="R83" s="68">
        <v>0</v>
      </c>
      <c r="T83" s="67">
        <f t="shared" si="5"/>
        <v>0</v>
      </c>
    </row>
    <row r="84" spans="2:20" ht="37.799999999999997" x14ac:dyDescent="0.3">
      <c r="B84" s="57">
        <v>75</v>
      </c>
      <c r="C84" s="24" t="s">
        <v>236</v>
      </c>
      <c r="D84" s="24" t="s">
        <v>13</v>
      </c>
      <c r="E84" s="33" t="s">
        <v>237</v>
      </c>
      <c r="F84" s="34">
        <v>240000000</v>
      </c>
      <c r="G84" s="36">
        <v>60000000</v>
      </c>
      <c r="H84" s="28">
        <v>0</v>
      </c>
      <c r="I84" s="26">
        <f>+F84+G84+H84</f>
        <v>300000000</v>
      </c>
      <c r="J84" s="36">
        <v>60000000</v>
      </c>
      <c r="K84" s="27">
        <v>59971370</v>
      </c>
      <c r="L84" s="29">
        <f t="shared" si="4"/>
        <v>0.99952283333333336</v>
      </c>
      <c r="M84" s="26">
        <v>28630</v>
      </c>
      <c r="N84" s="30">
        <v>0</v>
      </c>
      <c r="P84" s="71">
        <v>0</v>
      </c>
      <c r="Q84" s="68">
        <v>0</v>
      </c>
      <c r="R84" s="68">
        <v>0</v>
      </c>
      <c r="T84" s="67">
        <f t="shared" si="5"/>
        <v>0</v>
      </c>
    </row>
    <row r="85" spans="2:20" ht="25.2" x14ac:dyDescent="0.3">
      <c r="B85" s="82">
        <v>76</v>
      </c>
      <c r="C85" s="24" t="s">
        <v>170</v>
      </c>
      <c r="D85" s="24" t="s">
        <v>13</v>
      </c>
      <c r="E85" s="32" t="s">
        <v>171</v>
      </c>
      <c r="F85" s="89">
        <v>342700001</v>
      </c>
      <c r="G85" s="36">
        <v>9895791</v>
      </c>
      <c r="H85" s="28">
        <v>0</v>
      </c>
      <c r="I85" s="85">
        <f>+F85+G85+G86+G87+G88+G89+G90+G91+G92+G93+H85+H86+H87+H88+H89+H90+H91+H92+H93</f>
        <v>431338514</v>
      </c>
      <c r="J85" s="27">
        <v>9895791</v>
      </c>
      <c r="K85" s="27">
        <v>8794551.9900000002</v>
      </c>
      <c r="L85" s="29">
        <f t="shared" si="4"/>
        <v>0.88871642398268114</v>
      </c>
      <c r="M85" s="26">
        <v>1101239.0099999998</v>
      </c>
      <c r="N85" s="30">
        <v>0</v>
      </c>
      <c r="P85" s="71">
        <v>0</v>
      </c>
      <c r="Q85" s="68">
        <v>0</v>
      </c>
      <c r="R85" s="68">
        <v>0</v>
      </c>
      <c r="T85" s="67">
        <f t="shared" si="5"/>
        <v>0</v>
      </c>
    </row>
    <row r="86" spans="2:20" ht="25.2" x14ac:dyDescent="0.3">
      <c r="B86" s="82"/>
      <c r="C86" s="24" t="s">
        <v>170</v>
      </c>
      <c r="D86" s="24" t="s">
        <v>13</v>
      </c>
      <c r="E86" s="32" t="s">
        <v>171</v>
      </c>
      <c r="F86" s="89"/>
      <c r="G86" s="36">
        <v>9810169</v>
      </c>
      <c r="H86" s="28">
        <v>0</v>
      </c>
      <c r="I86" s="89"/>
      <c r="J86" s="27">
        <v>9810169</v>
      </c>
      <c r="K86" s="27">
        <v>8708930</v>
      </c>
      <c r="L86" s="29">
        <f t="shared" si="4"/>
        <v>0.88774515505288443</v>
      </c>
      <c r="M86" s="26">
        <v>1101239</v>
      </c>
      <c r="N86" s="30">
        <v>0</v>
      </c>
      <c r="P86" s="71">
        <v>0</v>
      </c>
      <c r="Q86" s="68">
        <v>0</v>
      </c>
      <c r="R86" s="68">
        <v>0</v>
      </c>
      <c r="T86" s="67">
        <f t="shared" si="5"/>
        <v>0</v>
      </c>
    </row>
    <row r="87" spans="2:20" ht="25.2" x14ac:dyDescent="0.3">
      <c r="B87" s="82"/>
      <c r="C87" s="24" t="s">
        <v>170</v>
      </c>
      <c r="D87" s="24" t="s">
        <v>13</v>
      </c>
      <c r="E87" s="32" t="s">
        <v>171</v>
      </c>
      <c r="F87" s="89"/>
      <c r="G87" s="36">
        <v>9895791</v>
      </c>
      <c r="H87" s="28">
        <v>0</v>
      </c>
      <c r="I87" s="89"/>
      <c r="J87" s="27">
        <v>9895791</v>
      </c>
      <c r="K87" s="27">
        <v>8794551.9900000002</v>
      </c>
      <c r="L87" s="29">
        <f t="shared" si="4"/>
        <v>0.88871642398268114</v>
      </c>
      <c r="M87" s="26">
        <v>1101239.0099999998</v>
      </c>
      <c r="N87" s="30">
        <v>0</v>
      </c>
      <c r="P87" s="71">
        <v>0</v>
      </c>
      <c r="Q87" s="68">
        <v>0</v>
      </c>
      <c r="R87" s="68">
        <v>0</v>
      </c>
      <c r="T87" s="67">
        <f t="shared" si="5"/>
        <v>0</v>
      </c>
    </row>
    <row r="88" spans="2:20" ht="25.2" x14ac:dyDescent="0.3">
      <c r="B88" s="82"/>
      <c r="C88" s="24" t="s">
        <v>170</v>
      </c>
      <c r="D88" s="24" t="s">
        <v>13</v>
      </c>
      <c r="E88" s="32" t="s">
        <v>171</v>
      </c>
      <c r="F88" s="89"/>
      <c r="G88" s="36">
        <v>9810169</v>
      </c>
      <c r="H88" s="28">
        <v>0</v>
      </c>
      <c r="I88" s="89"/>
      <c r="J88" s="27">
        <v>9810169</v>
      </c>
      <c r="K88" s="27">
        <v>8708930</v>
      </c>
      <c r="L88" s="29">
        <f t="shared" si="4"/>
        <v>0.88774515505288443</v>
      </c>
      <c r="M88" s="26">
        <v>1101239</v>
      </c>
      <c r="N88" s="30">
        <v>0</v>
      </c>
      <c r="P88" s="71">
        <v>0</v>
      </c>
      <c r="Q88" s="68">
        <v>0</v>
      </c>
      <c r="R88" s="68">
        <v>0</v>
      </c>
      <c r="T88" s="67">
        <f t="shared" si="5"/>
        <v>0</v>
      </c>
    </row>
    <row r="89" spans="2:20" ht="25.2" x14ac:dyDescent="0.3">
      <c r="B89" s="82"/>
      <c r="C89" s="24" t="s">
        <v>170</v>
      </c>
      <c r="D89" s="24" t="s">
        <v>13</v>
      </c>
      <c r="E89" s="32" t="s">
        <v>171</v>
      </c>
      <c r="F89" s="89"/>
      <c r="G89" s="36">
        <v>9855232</v>
      </c>
      <c r="H89" s="28">
        <v>0</v>
      </c>
      <c r="I89" s="89"/>
      <c r="J89" s="27">
        <v>9855232</v>
      </c>
      <c r="K89" s="27">
        <v>8753993</v>
      </c>
      <c r="L89" s="29">
        <f t="shared" si="4"/>
        <v>0.88825843978102192</v>
      </c>
      <c r="M89" s="26">
        <v>1101239</v>
      </c>
      <c r="N89" s="30">
        <v>0</v>
      </c>
      <c r="P89" s="71">
        <v>0</v>
      </c>
      <c r="Q89" s="68">
        <v>0</v>
      </c>
      <c r="R89" s="68">
        <v>0</v>
      </c>
      <c r="T89" s="67">
        <f t="shared" si="5"/>
        <v>0</v>
      </c>
    </row>
    <row r="90" spans="2:20" ht="25.2" x14ac:dyDescent="0.3">
      <c r="B90" s="82"/>
      <c r="C90" s="24" t="s">
        <v>170</v>
      </c>
      <c r="D90" s="24" t="s">
        <v>13</v>
      </c>
      <c r="E90" s="32" t="s">
        <v>171</v>
      </c>
      <c r="F90" s="89"/>
      <c r="G90" s="36">
        <v>9810169</v>
      </c>
      <c r="H90" s="28">
        <v>0</v>
      </c>
      <c r="I90" s="89"/>
      <c r="J90" s="27">
        <v>9810169</v>
      </c>
      <c r="K90" s="27">
        <v>8708930</v>
      </c>
      <c r="L90" s="29">
        <f t="shared" si="4"/>
        <v>0.88774515505288443</v>
      </c>
      <c r="M90" s="26">
        <v>1101239</v>
      </c>
      <c r="N90" s="30">
        <v>0</v>
      </c>
      <c r="P90" s="71">
        <v>0</v>
      </c>
      <c r="Q90" s="68">
        <v>0</v>
      </c>
      <c r="R90" s="68">
        <v>0</v>
      </c>
      <c r="T90" s="67">
        <f t="shared" si="5"/>
        <v>0</v>
      </c>
    </row>
    <row r="91" spans="2:20" ht="25.2" x14ac:dyDescent="0.3">
      <c r="B91" s="82"/>
      <c r="C91" s="24" t="s">
        <v>170</v>
      </c>
      <c r="D91" s="24" t="s">
        <v>13</v>
      </c>
      <c r="E91" s="32" t="s">
        <v>171</v>
      </c>
      <c r="F91" s="89"/>
      <c r="G91" s="36">
        <v>9810169</v>
      </c>
      <c r="H91" s="28">
        <v>0</v>
      </c>
      <c r="I91" s="89"/>
      <c r="J91" s="27">
        <v>9810169</v>
      </c>
      <c r="K91" s="27">
        <v>8708930</v>
      </c>
      <c r="L91" s="29">
        <f t="shared" si="4"/>
        <v>0.88774515505288443</v>
      </c>
      <c r="M91" s="26">
        <v>1101239</v>
      </c>
      <c r="N91" s="30">
        <v>0</v>
      </c>
      <c r="P91" s="71">
        <v>0</v>
      </c>
      <c r="Q91" s="68">
        <v>0</v>
      </c>
      <c r="R91" s="68">
        <v>0</v>
      </c>
      <c r="T91" s="67">
        <f t="shared" si="5"/>
        <v>0</v>
      </c>
    </row>
    <row r="92" spans="2:20" ht="25.2" x14ac:dyDescent="0.3">
      <c r="B92" s="82"/>
      <c r="C92" s="24" t="s">
        <v>170</v>
      </c>
      <c r="D92" s="24" t="s">
        <v>13</v>
      </c>
      <c r="E92" s="32" t="s">
        <v>171</v>
      </c>
      <c r="F92" s="89"/>
      <c r="G92" s="36">
        <v>9895791</v>
      </c>
      <c r="H92" s="28">
        <v>0</v>
      </c>
      <c r="I92" s="89"/>
      <c r="J92" s="27">
        <v>9895791</v>
      </c>
      <c r="K92" s="27">
        <v>8794551.9900000002</v>
      </c>
      <c r="L92" s="29">
        <f t="shared" si="4"/>
        <v>0.88871642398268114</v>
      </c>
      <c r="M92" s="26">
        <v>1101239.0099999998</v>
      </c>
      <c r="N92" s="30">
        <v>0</v>
      </c>
      <c r="P92" s="71">
        <v>0</v>
      </c>
      <c r="Q92" s="68">
        <v>0</v>
      </c>
      <c r="R92" s="68">
        <v>0</v>
      </c>
      <c r="T92" s="67">
        <f t="shared" si="5"/>
        <v>0</v>
      </c>
    </row>
    <row r="93" spans="2:20" ht="25.2" x14ac:dyDescent="0.3">
      <c r="B93" s="82"/>
      <c r="C93" s="24" t="s">
        <v>170</v>
      </c>
      <c r="D93" s="24" t="s">
        <v>13</v>
      </c>
      <c r="E93" s="25" t="s">
        <v>171</v>
      </c>
      <c r="F93" s="86"/>
      <c r="G93" s="36">
        <v>9855232</v>
      </c>
      <c r="H93" s="28">
        <v>0</v>
      </c>
      <c r="I93" s="86"/>
      <c r="J93" s="27">
        <v>9855232</v>
      </c>
      <c r="K93" s="27">
        <v>8753993</v>
      </c>
      <c r="L93" s="29">
        <f t="shared" si="4"/>
        <v>0.88825843978102192</v>
      </c>
      <c r="M93" s="26">
        <v>1101239</v>
      </c>
      <c r="N93" s="30">
        <v>0</v>
      </c>
      <c r="P93" s="71">
        <v>0</v>
      </c>
      <c r="Q93" s="68">
        <v>0</v>
      </c>
      <c r="R93" s="68">
        <v>0</v>
      </c>
      <c r="T93" s="67">
        <f t="shared" si="5"/>
        <v>0</v>
      </c>
    </row>
    <row r="94" spans="2:20" ht="22.5" customHeight="1" x14ac:dyDescent="0.3">
      <c r="B94" s="57">
        <v>77</v>
      </c>
      <c r="C94" s="24" t="s">
        <v>116</v>
      </c>
      <c r="D94" s="24" t="s">
        <v>13</v>
      </c>
      <c r="E94" s="25" t="s">
        <v>195</v>
      </c>
      <c r="F94" s="26">
        <v>5925675</v>
      </c>
      <c r="G94" s="27">
        <v>9535298.5</v>
      </c>
      <c r="H94" s="28">
        <v>0</v>
      </c>
      <c r="I94" s="34">
        <f t="shared" ref="I94:I104" si="7">+F94+G94+H94</f>
        <v>15460973.5</v>
      </c>
      <c r="J94" s="27">
        <v>9535298.5</v>
      </c>
      <c r="K94" s="27">
        <v>8343807</v>
      </c>
      <c r="L94" s="29">
        <f t="shared" si="4"/>
        <v>0.87504413207410336</v>
      </c>
      <c r="M94" s="26">
        <v>1191491.5</v>
      </c>
      <c r="N94" s="30">
        <v>0</v>
      </c>
      <c r="P94" s="71">
        <v>0</v>
      </c>
      <c r="Q94" s="68">
        <v>0</v>
      </c>
      <c r="R94" s="68">
        <v>0</v>
      </c>
      <c r="T94" s="67">
        <f t="shared" si="5"/>
        <v>0</v>
      </c>
    </row>
    <row r="95" spans="2:20" ht="19.5" customHeight="1" x14ac:dyDescent="0.3">
      <c r="B95" s="57">
        <v>78</v>
      </c>
      <c r="C95" s="24" t="s">
        <v>116</v>
      </c>
      <c r="D95" s="24" t="s">
        <v>13</v>
      </c>
      <c r="E95" s="25" t="s">
        <v>207</v>
      </c>
      <c r="F95" s="26">
        <v>51750000</v>
      </c>
      <c r="G95" s="27">
        <v>51750000</v>
      </c>
      <c r="H95" s="28">
        <v>0</v>
      </c>
      <c r="I95" s="26">
        <f t="shared" si="7"/>
        <v>103500000</v>
      </c>
      <c r="J95" s="27">
        <v>51750000</v>
      </c>
      <c r="K95" s="27">
        <v>41053535.889999993</v>
      </c>
      <c r="L95" s="29">
        <f t="shared" si="4"/>
        <v>0.79330504135265689</v>
      </c>
      <c r="M95" s="26">
        <v>10696464.110000007</v>
      </c>
      <c r="N95" s="30">
        <v>0</v>
      </c>
      <c r="P95" s="71">
        <v>0</v>
      </c>
      <c r="Q95" s="68">
        <v>0</v>
      </c>
      <c r="R95" s="68">
        <v>0</v>
      </c>
      <c r="T95" s="67">
        <f t="shared" si="5"/>
        <v>0</v>
      </c>
    </row>
    <row r="96" spans="2:20" ht="18" customHeight="1" x14ac:dyDescent="0.3">
      <c r="B96" s="57">
        <v>79</v>
      </c>
      <c r="C96" s="24" t="s">
        <v>116</v>
      </c>
      <c r="D96" s="24" t="s">
        <v>13</v>
      </c>
      <c r="E96" s="25" t="s">
        <v>208</v>
      </c>
      <c r="F96" s="26">
        <v>150000000</v>
      </c>
      <c r="G96" s="27">
        <v>150000000</v>
      </c>
      <c r="H96" s="28">
        <v>0</v>
      </c>
      <c r="I96" s="26">
        <f t="shared" si="7"/>
        <v>300000000</v>
      </c>
      <c r="J96" s="27">
        <v>150000000</v>
      </c>
      <c r="K96" s="27">
        <v>22817301.280000001</v>
      </c>
      <c r="L96" s="29">
        <f t="shared" si="4"/>
        <v>0.15211534186666667</v>
      </c>
      <c r="M96" s="26">
        <v>127182698.72</v>
      </c>
      <c r="N96" s="30">
        <v>0</v>
      </c>
      <c r="P96" s="71">
        <v>0</v>
      </c>
      <c r="Q96" s="68">
        <v>0</v>
      </c>
      <c r="R96" s="68">
        <v>0</v>
      </c>
      <c r="T96" s="67">
        <f t="shared" si="5"/>
        <v>0</v>
      </c>
    </row>
    <row r="97" spans="2:20" ht="18.600000000000001" customHeight="1" x14ac:dyDescent="0.3">
      <c r="B97" s="57">
        <v>80</v>
      </c>
      <c r="C97" s="24" t="s">
        <v>116</v>
      </c>
      <c r="D97" s="24" t="s">
        <v>13</v>
      </c>
      <c r="E97" s="25" t="s">
        <v>210</v>
      </c>
      <c r="F97" s="26">
        <v>200000000</v>
      </c>
      <c r="G97" s="27">
        <v>200000000</v>
      </c>
      <c r="H97" s="28">
        <v>0</v>
      </c>
      <c r="I97" s="26">
        <f t="shared" si="7"/>
        <v>400000000</v>
      </c>
      <c r="J97" s="27">
        <v>200000000</v>
      </c>
      <c r="K97" s="27">
        <v>161672223.13</v>
      </c>
      <c r="L97" s="29">
        <f t="shared" si="4"/>
        <v>0.80836111565000002</v>
      </c>
      <c r="M97" s="26">
        <v>38327776.859999999</v>
      </c>
      <c r="N97" s="30">
        <v>0</v>
      </c>
      <c r="P97" s="71">
        <v>0</v>
      </c>
      <c r="Q97" s="68">
        <v>0</v>
      </c>
      <c r="R97" s="68">
        <v>0</v>
      </c>
      <c r="T97" s="67">
        <f t="shared" si="5"/>
        <v>0</v>
      </c>
    </row>
    <row r="98" spans="2:20" ht="19.5" customHeight="1" x14ac:dyDescent="0.3">
      <c r="B98" s="57">
        <v>81</v>
      </c>
      <c r="C98" s="24" t="s">
        <v>189</v>
      </c>
      <c r="D98" s="24" t="s">
        <v>13</v>
      </c>
      <c r="E98" s="25" t="s">
        <v>191</v>
      </c>
      <c r="F98" s="26">
        <v>250000000</v>
      </c>
      <c r="G98" s="27">
        <v>250000000</v>
      </c>
      <c r="H98" s="28">
        <v>0</v>
      </c>
      <c r="I98" s="26">
        <f t="shared" si="7"/>
        <v>500000000</v>
      </c>
      <c r="J98" s="27">
        <v>250000000</v>
      </c>
      <c r="K98" s="27">
        <v>94972115</v>
      </c>
      <c r="L98" s="29">
        <f t="shared" si="4"/>
        <v>0.37988845999999998</v>
      </c>
      <c r="M98" s="26">
        <v>155027885</v>
      </c>
      <c r="N98" s="30">
        <v>0</v>
      </c>
      <c r="P98" s="71">
        <v>0</v>
      </c>
      <c r="Q98" s="68">
        <v>0</v>
      </c>
      <c r="R98" s="68">
        <v>0</v>
      </c>
      <c r="T98" s="67">
        <f t="shared" si="5"/>
        <v>0</v>
      </c>
    </row>
    <row r="99" spans="2:20" ht="17.399999999999999" customHeight="1" x14ac:dyDescent="0.3">
      <c r="B99" s="57">
        <v>82</v>
      </c>
      <c r="C99" s="24" t="s">
        <v>116</v>
      </c>
      <c r="D99" s="24" t="s">
        <v>13</v>
      </c>
      <c r="E99" s="25" t="s">
        <v>211</v>
      </c>
      <c r="F99" s="26">
        <v>10666215</v>
      </c>
      <c r="G99" s="27">
        <v>11000000</v>
      </c>
      <c r="H99" s="28">
        <v>0</v>
      </c>
      <c r="I99" s="26">
        <f t="shared" si="7"/>
        <v>21666215</v>
      </c>
      <c r="J99" s="27">
        <v>11000000</v>
      </c>
      <c r="K99" s="27">
        <v>8565789.4400000013</v>
      </c>
      <c r="L99" s="29">
        <f t="shared" si="4"/>
        <v>0.77870813090909108</v>
      </c>
      <c r="M99" s="26">
        <v>2434210.5600000005</v>
      </c>
      <c r="N99" s="30">
        <v>0</v>
      </c>
      <c r="P99" s="71">
        <v>0</v>
      </c>
      <c r="Q99" s="68">
        <v>0</v>
      </c>
      <c r="R99" s="68">
        <v>0</v>
      </c>
      <c r="T99" s="67">
        <f t="shared" si="5"/>
        <v>0</v>
      </c>
    </row>
    <row r="100" spans="2:20" ht="35.4" customHeight="1" x14ac:dyDescent="0.3">
      <c r="B100" s="57">
        <v>83</v>
      </c>
      <c r="C100" s="24" t="s">
        <v>148</v>
      </c>
      <c r="D100" s="24" t="s">
        <v>13</v>
      </c>
      <c r="E100" s="25" t="s">
        <v>149</v>
      </c>
      <c r="F100" s="26">
        <v>729721282</v>
      </c>
      <c r="G100" s="27">
        <v>250000000</v>
      </c>
      <c r="H100" s="28">
        <v>0</v>
      </c>
      <c r="I100" s="26">
        <f t="shared" si="7"/>
        <v>979721282</v>
      </c>
      <c r="J100" s="27">
        <v>250000000</v>
      </c>
      <c r="K100" s="27">
        <v>232492031.13745818</v>
      </c>
      <c r="L100" s="29">
        <f t="shared" si="4"/>
        <v>0.92996812454983269</v>
      </c>
      <c r="M100" s="26">
        <v>17507968.864541844</v>
      </c>
      <c r="N100" s="30">
        <v>0</v>
      </c>
      <c r="P100" s="71">
        <v>0</v>
      </c>
      <c r="Q100" s="68">
        <v>0</v>
      </c>
      <c r="R100" s="68">
        <v>0</v>
      </c>
      <c r="T100" s="67">
        <f t="shared" si="5"/>
        <v>0</v>
      </c>
    </row>
    <row r="101" spans="2:20" ht="19.5" customHeight="1" x14ac:dyDescent="0.3">
      <c r="B101" s="57">
        <v>84</v>
      </c>
      <c r="C101" s="24" t="s">
        <v>116</v>
      </c>
      <c r="D101" s="24" t="s">
        <v>13</v>
      </c>
      <c r="E101" s="25" t="s">
        <v>197</v>
      </c>
      <c r="F101" s="26">
        <v>39730400</v>
      </c>
      <c r="G101" s="27">
        <v>39730400</v>
      </c>
      <c r="H101" s="28">
        <v>0</v>
      </c>
      <c r="I101" s="34">
        <f t="shared" si="7"/>
        <v>79460800</v>
      </c>
      <c r="J101" s="27">
        <v>39730400</v>
      </c>
      <c r="K101" s="27">
        <v>32039892.640000001</v>
      </c>
      <c r="L101" s="29">
        <f t="shared" si="4"/>
        <v>0.80643267221070014</v>
      </c>
      <c r="M101" s="26">
        <v>7690507.3605577694</v>
      </c>
      <c r="N101" s="30">
        <v>0</v>
      </c>
      <c r="P101" s="71">
        <v>0</v>
      </c>
      <c r="Q101" s="68">
        <v>0</v>
      </c>
      <c r="R101" s="68">
        <v>0</v>
      </c>
      <c r="T101" s="67">
        <f t="shared" si="5"/>
        <v>0</v>
      </c>
    </row>
    <row r="102" spans="2:20" ht="19.5" customHeight="1" x14ac:dyDescent="0.3">
      <c r="B102" s="57">
        <v>85</v>
      </c>
      <c r="C102" s="24" t="s">
        <v>116</v>
      </c>
      <c r="D102" s="24" t="s">
        <v>13</v>
      </c>
      <c r="E102" s="25" t="s">
        <v>209</v>
      </c>
      <c r="F102" s="26">
        <v>38000000</v>
      </c>
      <c r="G102" s="27">
        <v>38000000</v>
      </c>
      <c r="H102" s="28">
        <v>0</v>
      </c>
      <c r="I102" s="26">
        <f t="shared" si="7"/>
        <v>76000000</v>
      </c>
      <c r="J102" s="27">
        <v>38000000</v>
      </c>
      <c r="K102" s="27">
        <v>30541019.41</v>
      </c>
      <c r="L102" s="29">
        <f t="shared" si="4"/>
        <v>0.80371103710526315</v>
      </c>
      <c r="M102" s="26">
        <v>7458980.5899999999</v>
      </c>
      <c r="N102" s="30">
        <v>0</v>
      </c>
      <c r="P102" s="71">
        <v>0</v>
      </c>
      <c r="Q102" s="68">
        <v>0</v>
      </c>
      <c r="R102" s="68">
        <v>0</v>
      </c>
      <c r="T102" s="67">
        <f t="shared" si="5"/>
        <v>0</v>
      </c>
    </row>
    <row r="103" spans="2:20" ht="19.5" customHeight="1" x14ac:dyDescent="0.3">
      <c r="B103" s="57">
        <v>86</v>
      </c>
      <c r="C103" s="24" t="s">
        <v>189</v>
      </c>
      <c r="D103" s="24" t="s">
        <v>13</v>
      </c>
      <c r="E103" s="25" t="s">
        <v>190</v>
      </c>
      <c r="F103" s="26">
        <v>266951663</v>
      </c>
      <c r="G103" s="27">
        <v>266951663</v>
      </c>
      <c r="H103" s="28">
        <v>0</v>
      </c>
      <c r="I103" s="26">
        <f t="shared" si="7"/>
        <v>533903326</v>
      </c>
      <c r="J103" s="27">
        <v>266951663</v>
      </c>
      <c r="K103" s="27">
        <v>52730820.5</v>
      </c>
      <c r="L103" s="29">
        <f t="shared" si="4"/>
        <v>0.19752946996999979</v>
      </c>
      <c r="M103" s="26">
        <v>214220842.5</v>
      </c>
      <c r="N103" s="30">
        <v>0</v>
      </c>
      <c r="P103" s="71">
        <v>0</v>
      </c>
      <c r="Q103" s="68">
        <v>0</v>
      </c>
      <c r="R103" s="68">
        <v>0</v>
      </c>
      <c r="T103" s="67">
        <f t="shared" si="5"/>
        <v>0</v>
      </c>
    </row>
    <row r="104" spans="2:20" ht="22.95" customHeight="1" x14ac:dyDescent="0.3">
      <c r="B104" s="57">
        <v>87</v>
      </c>
      <c r="C104" s="24" t="s">
        <v>192</v>
      </c>
      <c r="D104" s="24" t="s">
        <v>13</v>
      </c>
      <c r="E104" s="25" t="s">
        <v>193</v>
      </c>
      <c r="F104" s="26">
        <v>350000000</v>
      </c>
      <c r="G104" s="27">
        <v>350000000</v>
      </c>
      <c r="H104" s="28">
        <v>0</v>
      </c>
      <c r="I104" s="34">
        <f t="shared" si="7"/>
        <v>700000000</v>
      </c>
      <c r="J104" s="27">
        <v>350000000</v>
      </c>
      <c r="K104" s="27">
        <v>115619805</v>
      </c>
      <c r="L104" s="29">
        <f t="shared" si="4"/>
        <v>0.33034229999999998</v>
      </c>
      <c r="M104" s="26">
        <v>234380195</v>
      </c>
      <c r="N104" s="30">
        <v>0</v>
      </c>
      <c r="P104" s="71">
        <v>0</v>
      </c>
      <c r="Q104" s="68">
        <v>0</v>
      </c>
      <c r="R104" s="68">
        <v>0</v>
      </c>
      <c r="T104" s="67">
        <f t="shared" si="5"/>
        <v>0</v>
      </c>
    </row>
    <row r="105" spans="2:20" ht="17.399999999999999" customHeight="1" x14ac:dyDescent="0.3">
      <c r="B105" s="82">
        <v>88</v>
      </c>
      <c r="C105" s="24" t="s">
        <v>116</v>
      </c>
      <c r="D105" s="24" t="s">
        <v>13</v>
      </c>
      <c r="E105" s="32" t="s">
        <v>196</v>
      </c>
      <c r="F105" s="85">
        <v>109655904</v>
      </c>
      <c r="G105" s="27">
        <v>27811280</v>
      </c>
      <c r="H105" s="28">
        <v>0</v>
      </c>
      <c r="I105" s="90">
        <f>+F105+G105+G106+G107+G108+G109+G110+G111+H105+H106+H107+H108+H109+H110+H111</f>
        <v>219311808</v>
      </c>
      <c r="J105" s="27">
        <v>27811280</v>
      </c>
      <c r="K105" s="27">
        <v>12637413.960000001</v>
      </c>
      <c r="L105" s="29">
        <f t="shared" si="4"/>
        <v>0.45439886118150624</v>
      </c>
      <c r="M105" s="26">
        <v>15173866.039999999</v>
      </c>
      <c r="N105" s="30">
        <v>0</v>
      </c>
      <c r="P105" s="71">
        <v>0</v>
      </c>
      <c r="Q105" s="68">
        <v>0</v>
      </c>
      <c r="R105" s="68">
        <v>0</v>
      </c>
      <c r="T105" s="67">
        <f t="shared" si="5"/>
        <v>0</v>
      </c>
    </row>
    <row r="106" spans="2:20" ht="18.600000000000001" customHeight="1" x14ac:dyDescent="0.3">
      <c r="B106" s="82"/>
      <c r="C106" s="24" t="s">
        <v>116</v>
      </c>
      <c r="D106" s="24" t="s">
        <v>13</v>
      </c>
      <c r="E106" s="32" t="s">
        <v>196</v>
      </c>
      <c r="F106" s="89"/>
      <c r="G106" s="27">
        <v>17481376</v>
      </c>
      <c r="H106" s="28">
        <v>0</v>
      </c>
      <c r="I106" s="91"/>
      <c r="J106" s="27">
        <v>17481376</v>
      </c>
      <c r="K106" s="27">
        <v>8904546</v>
      </c>
      <c r="L106" s="29">
        <f t="shared" si="4"/>
        <v>0.50937328960832373</v>
      </c>
      <c r="M106" s="26">
        <v>8576830</v>
      </c>
      <c r="N106" s="30">
        <v>0</v>
      </c>
      <c r="P106" s="71">
        <v>0</v>
      </c>
      <c r="Q106" s="68">
        <v>0</v>
      </c>
      <c r="R106" s="68">
        <v>0</v>
      </c>
      <c r="T106" s="67">
        <f t="shared" si="5"/>
        <v>0</v>
      </c>
    </row>
    <row r="107" spans="2:20" ht="17.399999999999999" customHeight="1" x14ac:dyDescent="0.3">
      <c r="B107" s="82"/>
      <c r="C107" s="24" t="s">
        <v>116</v>
      </c>
      <c r="D107" s="24" t="s">
        <v>13</v>
      </c>
      <c r="E107" s="32" t="s">
        <v>196</v>
      </c>
      <c r="F107" s="89"/>
      <c r="G107" s="27">
        <v>32578928</v>
      </c>
      <c r="H107" s="28">
        <v>0</v>
      </c>
      <c r="I107" s="91"/>
      <c r="J107" s="27">
        <v>32578928</v>
      </c>
      <c r="K107" s="27">
        <v>6757658.9999999991</v>
      </c>
      <c r="L107" s="29">
        <f t="shared" si="4"/>
        <v>0.20742422832328919</v>
      </c>
      <c r="M107" s="26">
        <v>25821269</v>
      </c>
      <c r="N107" s="30">
        <v>0</v>
      </c>
      <c r="P107" s="71">
        <v>0</v>
      </c>
      <c r="Q107" s="68">
        <v>0</v>
      </c>
      <c r="R107" s="68">
        <v>0</v>
      </c>
      <c r="T107" s="67">
        <f t="shared" si="5"/>
        <v>0</v>
      </c>
    </row>
    <row r="108" spans="2:20" ht="16.2" customHeight="1" x14ac:dyDescent="0.3">
      <c r="B108" s="82"/>
      <c r="C108" s="24" t="s">
        <v>116</v>
      </c>
      <c r="D108" s="24" t="s">
        <v>13</v>
      </c>
      <c r="E108" s="32" t="s">
        <v>196</v>
      </c>
      <c r="F108" s="89"/>
      <c r="G108" s="27">
        <v>4767648</v>
      </c>
      <c r="H108" s="28">
        <v>0</v>
      </c>
      <c r="I108" s="91"/>
      <c r="J108" s="27">
        <v>4767648</v>
      </c>
      <c r="K108" s="27">
        <v>3841070.5</v>
      </c>
      <c r="L108" s="29">
        <f t="shared" si="4"/>
        <v>0.80565312288155499</v>
      </c>
      <c r="M108" s="26">
        <v>926577.5</v>
      </c>
      <c r="N108" s="30">
        <v>0</v>
      </c>
      <c r="P108" s="71">
        <v>0</v>
      </c>
      <c r="Q108" s="68">
        <v>0</v>
      </c>
      <c r="R108" s="68">
        <v>0</v>
      </c>
      <c r="T108" s="67">
        <f t="shared" si="5"/>
        <v>0</v>
      </c>
    </row>
    <row r="109" spans="2:20" ht="18" customHeight="1" x14ac:dyDescent="0.3">
      <c r="B109" s="82"/>
      <c r="C109" s="24" t="s">
        <v>116</v>
      </c>
      <c r="D109" s="24" t="s">
        <v>13</v>
      </c>
      <c r="E109" s="32" t="s">
        <v>196</v>
      </c>
      <c r="F109" s="89"/>
      <c r="G109" s="27">
        <v>4767648</v>
      </c>
      <c r="H109" s="28">
        <v>0</v>
      </c>
      <c r="I109" s="91"/>
      <c r="J109" s="27">
        <v>4767648</v>
      </c>
      <c r="K109" s="27">
        <v>1616425</v>
      </c>
      <c r="L109" s="29">
        <f t="shared" si="4"/>
        <v>0.33904034022645968</v>
      </c>
      <c r="M109" s="26">
        <v>3151223</v>
      </c>
      <c r="N109" s="30">
        <v>0</v>
      </c>
      <c r="P109" s="71">
        <v>0</v>
      </c>
      <c r="Q109" s="68">
        <v>0</v>
      </c>
      <c r="R109" s="68">
        <v>0</v>
      </c>
      <c r="T109" s="67">
        <f t="shared" si="5"/>
        <v>0</v>
      </c>
    </row>
    <row r="110" spans="2:20" ht="19.2" customHeight="1" x14ac:dyDescent="0.3">
      <c r="B110" s="82"/>
      <c r="C110" s="24" t="s">
        <v>116</v>
      </c>
      <c r="D110" s="24" t="s">
        <v>13</v>
      </c>
      <c r="E110" s="32" t="s">
        <v>196</v>
      </c>
      <c r="F110" s="89"/>
      <c r="G110" s="27">
        <v>7151472</v>
      </c>
      <c r="H110" s="28">
        <v>0</v>
      </c>
      <c r="I110" s="91"/>
      <c r="J110" s="27">
        <v>7151472</v>
      </c>
      <c r="K110" s="27">
        <v>5066793.5</v>
      </c>
      <c r="L110" s="29">
        <f t="shared" si="4"/>
        <v>0.70849658643703006</v>
      </c>
      <c r="M110" s="26">
        <v>2084678.5</v>
      </c>
      <c r="N110" s="30">
        <v>0</v>
      </c>
      <c r="P110" s="71">
        <v>0</v>
      </c>
      <c r="Q110" s="68">
        <v>0</v>
      </c>
      <c r="R110" s="68">
        <v>0</v>
      </c>
      <c r="T110" s="67">
        <f t="shared" si="5"/>
        <v>0</v>
      </c>
    </row>
    <row r="111" spans="2:20" ht="17.399999999999999" customHeight="1" x14ac:dyDescent="0.3">
      <c r="B111" s="82"/>
      <c r="C111" s="24" t="s">
        <v>116</v>
      </c>
      <c r="D111" s="24" t="s">
        <v>13</v>
      </c>
      <c r="E111" s="32" t="s">
        <v>196</v>
      </c>
      <c r="F111" s="86"/>
      <c r="G111" s="27">
        <v>15097552</v>
      </c>
      <c r="H111" s="28">
        <v>0</v>
      </c>
      <c r="I111" s="92"/>
      <c r="J111" s="27">
        <v>15097552</v>
      </c>
      <c r="K111" s="27">
        <v>10876287.567982592</v>
      </c>
      <c r="L111" s="29">
        <f t="shared" si="4"/>
        <v>0.72040073569427621</v>
      </c>
      <c r="M111" s="26">
        <v>4221264.4300000006</v>
      </c>
      <c r="N111" s="30">
        <v>0</v>
      </c>
      <c r="P111" s="71">
        <v>0</v>
      </c>
      <c r="Q111" s="68">
        <v>0</v>
      </c>
      <c r="R111" s="68">
        <v>0</v>
      </c>
      <c r="T111" s="67">
        <f t="shared" si="5"/>
        <v>0</v>
      </c>
    </row>
    <row r="112" spans="2:20" ht="15.6" customHeight="1" x14ac:dyDescent="0.3">
      <c r="B112" s="82">
        <v>89</v>
      </c>
      <c r="C112" s="24" t="s">
        <v>116</v>
      </c>
      <c r="D112" s="24" t="s">
        <v>13</v>
      </c>
      <c r="E112" s="25" t="s">
        <v>198</v>
      </c>
      <c r="F112" s="85">
        <v>145494421</v>
      </c>
      <c r="G112" s="27">
        <v>124040005</v>
      </c>
      <c r="H112" s="28">
        <v>0</v>
      </c>
      <c r="I112" s="85">
        <f>+F112+G112+G113+H112+H113</f>
        <v>290988842</v>
      </c>
      <c r="J112" s="27">
        <v>124040005</v>
      </c>
      <c r="K112" s="27">
        <v>96093619</v>
      </c>
      <c r="L112" s="29">
        <f t="shared" si="4"/>
        <v>0.77469860630850507</v>
      </c>
      <c r="M112" s="26">
        <v>27946386</v>
      </c>
      <c r="N112" s="30">
        <v>0</v>
      </c>
      <c r="P112" s="71">
        <v>0</v>
      </c>
      <c r="Q112" s="68">
        <v>0</v>
      </c>
      <c r="R112" s="68">
        <v>0</v>
      </c>
      <c r="T112" s="67">
        <f t="shared" si="5"/>
        <v>0</v>
      </c>
    </row>
    <row r="113" spans="2:20" ht="15" customHeight="1" x14ac:dyDescent="0.3">
      <c r="B113" s="82"/>
      <c r="C113" s="24" t="s">
        <v>116</v>
      </c>
      <c r="D113" s="24" t="s">
        <v>13</v>
      </c>
      <c r="E113" s="25" t="s">
        <v>198</v>
      </c>
      <c r="F113" s="86"/>
      <c r="G113" s="27">
        <v>21454416</v>
      </c>
      <c r="H113" s="28">
        <v>0</v>
      </c>
      <c r="I113" s="86"/>
      <c r="J113" s="27">
        <v>21454416</v>
      </c>
      <c r="K113" s="27">
        <v>14717538</v>
      </c>
      <c r="L113" s="29">
        <f t="shared" si="4"/>
        <v>0.68599107987838026</v>
      </c>
      <c r="M113" s="26">
        <v>6736878</v>
      </c>
      <c r="N113" s="30">
        <v>0</v>
      </c>
      <c r="P113" s="71">
        <v>0</v>
      </c>
      <c r="Q113" s="68">
        <v>0</v>
      </c>
      <c r="R113" s="68">
        <v>0</v>
      </c>
      <c r="T113" s="67">
        <f t="shared" si="5"/>
        <v>0</v>
      </c>
    </row>
    <row r="114" spans="2:20" ht="16.95" customHeight="1" x14ac:dyDescent="0.3">
      <c r="B114" s="57">
        <v>90</v>
      </c>
      <c r="C114" s="24" t="s">
        <v>232</v>
      </c>
      <c r="D114" s="24" t="s">
        <v>13</v>
      </c>
      <c r="E114" s="33" t="s">
        <v>233</v>
      </c>
      <c r="F114" s="34">
        <v>50000000</v>
      </c>
      <c r="G114" s="36">
        <v>50000000</v>
      </c>
      <c r="H114" s="28">
        <v>0</v>
      </c>
      <c r="I114" s="26">
        <f>+F114+G114+H114</f>
        <v>100000000</v>
      </c>
      <c r="J114" s="27">
        <v>50000000</v>
      </c>
      <c r="K114" s="27">
        <v>29298860.539999999</v>
      </c>
      <c r="L114" s="29">
        <f t="shared" si="4"/>
        <v>0.58597721079999998</v>
      </c>
      <c r="M114" s="26">
        <v>20701139.460000001</v>
      </c>
      <c r="N114" s="30">
        <v>0</v>
      </c>
      <c r="P114" s="71">
        <v>0</v>
      </c>
      <c r="Q114" s="68">
        <v>0</v>
      </c>
      <c r="R114" s="68">
        <v>0</v>
      </c>
      <c r="T114" s="67">
        <f t="shared" si="5"/>
        <v>0</v>
      </c>
    </row>
    <row r="115" spans="2:20" ht="50.4" x14ac:dyDescent="0.3">
      <c r="B115" s="57">
        <v>91</v>
      </c>
      <c r="C115" s="24" t="s">
        <v>218</v>
      </c>
      <c r="D115" s="24" t="s">
        <v>13</v>
      </c>
      <c r="E115" s="33" t="s">
        <v>219</v>
      </c>
      <c r="F115" s="34">
        <v>182763436</v>
      </c>
      <c r="G115" s="36">
        <v>49844380</v>
      </c>
      <c r="H115" s="28">
        <v>0</v>
      </c>
      <c r="I115" s="26">
        <f>+F115+G115+H115</f>
        <v>232607816</v>
      </c>
      <c r="J115" s="27">
        <v>49844380</v>
      </c>
      <c r="K115" s="27">
        <v>49542277.649999999</v>
      </c>
      <c r="L115" s="29">
        <f t="shared" si="4"/>
        <v>0.99393908902066785</v>
      </c>
      <c r="M115" s="26">
        <v>302102.35000000149</v>
      </c>
      <c r="N115" s="30">
        <v>0</v>
      </c>
      <c r="P115" s="71">
        <v>0</v>
      </c>
      <c r="Q115" s="68">
        <v>0</v>
      </c>
      <c r="R115" s="68">
        <v>0</v>
      </c>
      <c r="T115" s="67">
        <f t="shared" si="5"/>
        <v>0</v>
      </c>
    </row>
    <row r="116" spans="2:20" ht="22.5" customHeight="1" x14ac:dyDescent="0.3">
      <c r="B116" s="57">
        <v>92</v>
      </c>
      <c r="C116" s="24" t="s">
        <v>116</v>
      </c>
      <c r="D116" s="24" t="s">
        <v>13</v>
      </c>
      <c r="E116" s="25" t="s">
        <v>199</v>
      </c>
      <c r="F116" s="26">
        <v>79000000</v>
      </c>
      <c r="G116" s="27">
        <v>79000000</v>
      </c>
      <c r="H116" s="28">
        <v>0</v>
      </c>
      <c r="I116" s="34">
        <f>+F116+G116+H116</f>
        <v>158000000</v>
      </c>
      <c r="J116" s="27">
        <v>79000000</v>
      </c>
      <c r="K116" s="27">
        <v>10516524.440000001</v>
      </c>
      <c r="L116" s="29">
        <f>+K116/G116</f>
        <v>0.13312056253164559</v>
      </c>
      <c r="M116" s="26">
        <v>68483475.560000002</v>
      </c>
      <c r="N116" s="30">
        <v>0</v>
      </c>
      <c r="P116" s="71">
        <v>0</v>
      </c>
      <c r="Q116" s="68">
        <v>0</v>
      </c>
      <c r="R116" s="68">
        <v>0</v>
      </c>
      <c r="T116" s="67">
        <f t="shared" si="5"/>
        <v>0</v>
      </c>
    </row>
    <row r="117" spans="2:20" ht="22.2" customHeight="1" x14ac:dyDescent="0.3">
      <c r="B117" s="57">
        <v>93</v>
      </c>
      <c r="C117" s="24" t="s">
        <v>116</v>
      </c>
      <c r="D117" s="24" t="s">
        <v>13</v>
      </c>
      <c r="E117" s="25" t="s">
        <v>194</v>
      </c>
      <c r="F117" s="26">
        <v>73959864</v>
      </c>
      <c r="G117" s="27">
        <v>73959864</v>
      </c>
      <c r="H117" s="28">
        <v>0</v>
      </c>
      <c r="I117" s="26">
        <f t="shared" ref="I117" si="8">+F117+G117+H117</f>
        <v>147919728</v>
      </c>
      <c r="J117" s="27">
        <f>71105864+2854000</f>
        <v>73959864</v>
      </c>
      <c r="K117" s="27">
        <v>39045753</v>
      </c>
      <c r="L117" s="29">
        <f>+K117/G117</f>
        <v>0.52793164952277361</v>
      </c>
      <c r="M117" s="26">
        <v>34914111</v>
      </c>
      <c r="N117" s="30">
        <v>0</v>
      </c>
      <c r="P117" s="71">
        <v>0</v>
      </c>
      <c r="Q117" s="68">
        <v>0</v>
      </c>
      <c r="R117" s="68">
        <v>0</v>
      </c>
      <c r="T117" s="67">
        <f t="shared" si="5"/>
        <v>0</v>
      </c>
    </row>
    <row r="118" spans="2:20" ht="23.4" customHeight="1" x14ac:dyDescent="0.3">
      <c r="B118" s="57">
        <v>94</v>
      </c>
      <c r="C118" s="24" t="s">
        <v>142</v>
      </c>
      <c r="D118" s="24" t="s">
        <v>140</v>
      </c>
      <c r="E118" s="25" t="s">
        <v>143</v>
      </c>
      <c r="F118" s="26">
        <v>3750000000</v>
      </c>
      <c r="G118" s="27">
        <v>250000000</v>
      </c>
      <c r="H118" s="28">
        <v>0</v>
      </c>
      <c r="I118" s="26">
        <f>+F118+G118+H118</f>
        <v>4000000000</v>
      </c>
      <c r="J118" s="27">
        <v>250000000</v>
      </c>
      <c r="K118" s="27">
        <v>249999999</v>
      </c>
      <c r="L118" s="29">
        <f t="shared" si="4"/>
        <v>0.999999996</v>
      </c>
      <c r="M118" s="26">
        <v>1</v>
      </c>
      <c r="N118" s="49">
        <f t="shared" ref="N118:N146" si="9">+J118-K118-M118</f>
        <v>0</v>
      </c>
      <c r="P118" s="71">
        <v>0</v>
      </c>
      <c r="Q118" s="68">
        <v>0</v>
      </c>
      <c r="R118" s="68">
        <v>0</v>
      </c>
      <c r="T118" s="67">
        <f t="shared" si="5"/>
        <v>0</v>
      </c>
    </row>
    <row r="119" spans="2:20" ht="32.4" customHeight="1" x14ac:dyDescent="0.3">
      <c r="B119" s="57">
        <v>95</v>
      </c>
      <c r="C119" s="24" t="s">
        <v>144</v>
      </c>
      <c r="D119" s="24" t="s">
        <v>140</v>
      </c>
      <c r="E119" s="25" t="s">
        <v>145</v>
      </c>
      <c r="F119" s="26">
        <v>30250000000</v>
      </c>
      <c r="G119" s="27">
        <v>26537402027.639999</v>
      </c>
      <c r="H119" s="26">
        <v>20052597972.360001</v>
      </c>
      <c r="I119" s="26">
        <f t="shared" si="6"/>
        <v>76840000000</v>
      </c>
      <c r="J119" s="27">
        <v>26537402027.639999</v>
      </c>
      <c r="K119" s="27">
        <v>26537401974.459999</v>
      </c>
      <c r="L119" s="29">
        <f t="shared" si="4"/>
        <v>0.99999999799603589</v>
      </c>
      <c r="M119" s="26">
        <v>53</v>
      </c>
      <c r="N119" s="49">
        <f t="shared" si="9"/>
        <v>0.18000030517578125</v>
      </c>
      <c r="P119" s="71">
        <v>0</v>
      </c>
      <c r="Q119" s="68">
        <v>0</v>
      </c>
      <c r="R119" s="68">
        <v>0</v>
      </c>
      <c r="T119" s="68">
        <f t="shared" si="5"/>
        <v>0</v>
      </c>
    </row>
    <row r="120" spans="2:20" ht="34.950000000000003" customHeight="1" x14ac:dyDescent="0.3">
      <c r="B120" s="57">
        <v>96</v>
      </c>
      <c r="C120" s="24" t="s">
        <v>146</v>
      </c>
      <c r="D120" s="24" t="s">
        <v>140</v>
      </c>
      <c r="E120" s="25" t="s">
        <v>147</v>
      </c>
      <c r="F120" s="26">
        <v>2833987542</v>
      </c>
      <c r="G120" s="27">
        <v>9213496425</v>
      </c>
      <c r="H120" s="26">
        <v>1015300000</v>
      </c>
      <c r="I120" s="26">
        <f t="shared" si="6"/>
        <v>13062783967</v>
      </c>
      <c r="J120" s="27">
        <v>9213496425</v>
      </c>
      <c r="K120" s="27">
        <v>9195715552.6343193</v>
      </c>
      <c r="L120" s="29">
        <f t="shared" si="4"/>
        <v>0.99807012761003155</v>
      </c>
      <c r="M120" s="26">
        <v>17780872.399999999</v>
      </c>
      <c r="N120" s="49">
        <f t="shared" si="9"/>
        <v>-3.4319303929805756E-2</v>
      </c>
      <c r="P120" s="71">
        <v>0</v>
      </c>
      <c r="Q120" s="68">
        <v>0</v>
      </c>
      <c r="R120" s="68">
        <v>0</v>
      </c>
      <c r="T120" s="68">
        <f t="shared" si="5"/>
        <v>0</v>
      </c>
    </row>
    <row r="121" spans="2:20" ht="31.2" customHeight="1" x14ac:dyDescent="0.3">
      <c r="B121" s="57">
        <v>97</v>
      </c>
      <c r="C121" s="24" t="s">
        <v>150</v>
      </c>
      <c r="D121" s="24" t="s">
        <v>140</v>
      </c>
      <c r="E121" s="25" t="s">
        <v>151</v>
      </c>
      <c r="F121" s="26">
        <v>9526873131</v>
      </c>
      <c r="G121" s="27">
        <v>292960150</v>
      </c>
      <c r="H121" s="26">
        <f>7323600186+6827814522.31+388665465.44</f>
        <v>14540080173.750002</v>
      </c>
      <c r="I121" s="26">
        <f t="shared" si="6"/>
        <v>24359913454.75</v>
      </c>
      <c r="J121" s="27">
        <v>292960150</v>
      </c>
      <c r="K121" s="27">
        <v>292956946.43000001</v>
      </c>
      <c r="L121" s="29">
        <f t="shared" si="4"/>
        <v>0.999989064826735</v>
      </c>
      <c r="M121" s="26"/>
      <c r="N121" s="49">
        <f t="shared" si="9"/>
        <v>3203.5699999928474</v>
      </c>
      <c r="O121" s="52"/>
      <c r="P121" s="71">
        <v>205727.28</v>
      </c>
      <c r="Q121" s="68">
        <v>229708.25</v>
      </c>
      <c r="R121" s="68">
        <v>234348.93</v>
      </c>
      <c r="T121" s="68">
        <f t="shared" si="5"/>
        <v>669784.46</v>
      </c>
    </row>
    <row r="122" spans="2:20" ht="25.2" x14ac:dyDescent="0.3">
      <c r="B122" s="57">
        <v>98</v>
      </c>
      <c r="C122" s="24" t="s">
        <v>152</v>
      </c>
      <c r="D122" s="24" t="s">
        <v>140</v>
      </c>
      <c r="E122" s="25" t="s">
        <v>153</v>
      </c>
      <c r="F122" s="26">
        <f>737717000+508982899</f>
        <v>1246699899</v>
      </c>
      <c r="G122" s="27">
        <v>400000000</v>
      </c>
      <c r="H122" s="28">
        <v>0</v>
      </c>
      <c r="I122" s="26">
        <f t="shared" si="6"/>
        <v>1646699899</v>
      </c>
      <c r="J122" s="27">
        <v>400000000</v>
      </c>
      <c r="K122" s="27">
        <v>392018537.88999999</v>
      </c>
      <c r="L122" s="29">
        <f t="shared" si="4"/>
        <v>0.98004634472499996</v>
      </c>
      <c r="M122" s="26"/>
      <c r="N122" s="49">
        <f t="shared" si="9"/>
        <v>7981462.1100000143</v>
      </c>
      <c r="P122" s="71">
        <v>327991.02</v>
      </c>
      <c r="Q122" s="68">
        <v>371789.61</v>
      </c>
      <c r="R122" s="68">
        <v>379300.53</v>
      </c>
      <c r="T122" s="68">
        <f t="shared" si="5"/>
        <v>1079081.1600000001</v>
      </c>
    </row>
    <row r="123" spans="2:20" ht="21.6" customHeight="1" x14ac:dyDescent="0.3">
      <c r="B123" s="57">
        <v>99</v>
      </c>
      <c r="C123" s="24" t="s">
        <v>156</v>
      </c>
      <c r="D123" s="24" t="s">
        <v>140</v>
      </c>
      <c r="E123" s="25" t="s">
        <v>157</v>
      </c>
      <c r="F123" s="26">
        <f>12195682978+9559782779</f>
        <v>21755465757</v>
      </c>
      <c r="G123" s="27">
        <v>5575000000</v>
      </c>
      <c r="H123" s="28">
        <v>0</v>
      </c>
      <c r="I123" s="26">
        <f t="shared" si="6"/>
        <v>27330465757</v>
      </c>
      <c r="J123" s="27">
        <v>5575000000</v>
      </c>
      <c r="K123" s="27">
        <v>5574455065.3786421</v>
      </c>
      <c r="L123" s="29">
        <f t="shared" si="4"/>
        <v>0.9999022538795771</v>
      </c>
      <c r="M123" s="26"/>
      <c r="N123" s="49">
        <f t="shared" si="9"/>
        <v>544934.62135791779</v>
      </c>
      <c r="P123" s="71">
        <v>896197</v>
      </c>
      <c r="Q123" s="68">
        <v>799089</v>
      </c>
      <c r="R123" s="68">
        <v>846564</v>
      </c>
      <c r="T123" s="68">
        <f t="shared" si="5"/>
        <v>2541850</v>
      </c>
    </row>
    <row r="124" spans="2:20" ht="24.6" customHeight="1" x14ac:dyDescent="0.3">
      <c r="B124" s="57">
        <v>100</v>
      </c>
      <c r="C124" s="24" t="s">
        <v>158</v>
      </c>
      <c r="D124" s="24" t="s">
        <v>140</v>
      </c>
      <c r="E124" s="25" t="s">
        <v>159</v>
      </c>
      <c r="F124" s="26">
        <v>132906000</v>
      </c>
      <c r="G124" s="27">
        <v>39176736</v>
      </c>
      <c r="H124" s="28">
        <v>0</v>
      </c>
      <c r="I124" s="26">
        <f t="shared" si="6"/>
        <v>172082736</v>
      </c>
      <c r="J124" s="27">
        <v>39176736</v>
      </c>
      <c r="K124" s="27">
        <v>34604253.549999997</v>
      </c>
      <c r="L124" s="29">
        <f t="shared" si="4"/>
        <v>0.88328577322010693</v>
      </c>
      <c r="M124" s="26"/>
      <c r="N124" s="49">
        <f t="shared" si="9"/>
        <v>4572482.450000003</v>
      </c>
      <c r="P124" s="71">
        <v>61557.35</v>
      </c>
      <c r="Q124" s="68">
        <v>69777.52</v>
      </c>
      <c r="R124" s="68">
        <v>71187.19</v>
      </c>
      <c r="T124" s="68">
        <f t="shared" si="5"/>
        <v>202522.06</v>
      </c>
    </row>
    <row r="125" spans="2:20" ht="25.2" x14ac:dyDescent="0.3">
      <c r="B125" s="57">
        <v>101</v>
      </c>
      <c r="C125" s="24" t="s">
        <v>160</v>
      </c>
      <c r="D125" s="24" t="s">
        <v>140</v>
      </c>
      <c r="E125" s="25" t="s">
        <v>161</v>
      </c>
      <c r="F125" s="26">
        <v>391250188</v>
      </c>
      <c r="G125" s="27">
        <v>97812547</v>
      </c>
      <c r="H125" s="28">
        <v>0</v>
      </c>
      <c r="I125" s="26">
        <f t="shared" si="6"/>
        <v>489062735</v>
      </c>
      <c r="J125" s="27">
        <v>97812547</v>
      </c>
      <c r="K125" s="27">
        <v>88688641.183266938</v>
      </c>
      <c r="L125" s="29">
        <f t="shared" si="4"/>
        <v>0.9067204965357557</v>
      </c>
      <c r="M125" s="26">
        <v>9123905.816733066</v>
      </c>
      <c r="N125" s="49">
        <f t="shared" si="9"/>
        <v>0</v>
      </c>
      <c r="P125" s="71">
        <v>0</v>
      </c>
      <c r="Q125" s="68">
        <v>0</v>
      </c>
      <c r="R125" s="68">
        <v>0</v>
      </c>
      <c r="T125" s="68">
        <f t="shared" si="5"/>
        <v>0</v>
      </c>
    </row>
    <row r="126" spans="2:20" ht="24" customHeight="1" x14ac:dyDescent="0.3">
      <c r="B126" s="57">
        <v>102</v>
      </c>
      <c r="C126" s="24" t="s">
        <v>162</v>
      </c>
      <c r="D126" s="24" t="s">
        <v>140</v>
      </c>
      <c r="E126" s="25" t="s">
        <v>163</v>
      </c>
      <c r="F126" s="26">
        <f>2000000000+3000000000</f>
        <v>5000000000</v>
      </c>
      <c r="G126" s="27">
        <f>10674693600+3000000000</f>
        <v>13674693600</v>
      </c>
      <c r="H126" s="26">
        <v>960920000</v>
      </c>
      <c r="I126" s="26">
        <f t="shared" si="6"/>
        <v>19635613600</v>
      </c>
      <c r="J126" s="27">
        <v>13674693600</v>
      </c>
      <c r="K126" s="27">
        <v>13655714343.93676</v>
      </c>
      <c r="L126" s="29">
        <f t="shared" si="4"/>
        <v>0.99861208911743071</v>
      </c>
      <c r="M126" s="28">
        <v>0</v>
      </c>
      <c r="N126" s="49">
        <f t="shared" si="9"/>
        <v>18979256.063240051</v>
      </c>
      <c r="P126" s="71">
        <v>2231813.4299999997</v>
      </c>
      <c r="Q126" s="68">
        <v>1915083.92</v>
      </c>
      <c r="R126" s="68">
        <v>1930173.94</v>
      </c>
      <c r="T126" s="68">
        <f t="shared" si="5"/>
        <v>6077071.2899999991</v>
      </c>
    </row>
    <row r="127" spans="2:20" ht="23.4" customHeight="1" x14ac:dyDescent="0.3">
      <c r="B127" s="57">
        <v>103</v>
      </c>
      <c r="C127" s="24" t="s">
        <v>164</v>
      </c>
      <c r="D127" s="24" t="s">
        <v>140</v>
      </c>
      <c r="E127" s="25" t="s">
        <v>165</v>
      </c>
      <c r="F127" s="26">
        <f>4696941070+2313908469</f>
        <v>7010849539</v>
      </c>
      <c r="G127" s="27">
        <v>1200000000</v>
      </c>
      <c r="H127" s="28">
        <v>0</v>
      </c>
      <c r="I127" s="26">
        <f t="shared" si="6"/>
        <v>8210849539</v>
      </c>
      <c r="J127" s="27">
        <v>1200000000</v>
      </c>
      <c r="K127" s="27">
        <v>1198229857.53332</v>
      </c>
      <c r="L127" s="29">
        <f t="shared" si="4"/>
        <v>0.99852488127776662</v>
      </c>
      <c r="M127" s="28"/>
      <c r="N127" s="49">
        <f t="shared" si="9"/>
        <v>1770142.4666800499</v>
      </c>
      <c r="P127" s="71">
        <v>13764.759999999998</v>
      </c>
      <c r="Q127" s="68">
        <v>15602.79</v>
      </c>
      <c r="R127" s="68">
        <v>15917.98</v>
      </c>
      <c r="T127" s="68">
        <f t="shared" si="5"/>
        <v>45285.53</v>
      </c>
    </row>
    <row r="128" spans="2:20" ht="25.2" x14ac:dyDescent="0.3">
      <c r="B128" s="57">
        <v>104</v>
      </c>
      <c r="C128" s="24" t="s">
        <v>166</v>
      </c>
      <c r="D128" s="24" t="s">
        <v>140</v>
      </c>
      <c r="E128" s="25" t="s">
        <v>167</v>
      </c>
      <c r="F128" s="26">
        <v>737717000</v>
      </c>
      <c r="G128" s="27">
        <v>235722512</v>
      </c>
      <c r="H128" s="28">
        <v>0</v>
      </c>
      <c r="I128" s="26">
        <f t="shared" si="6"/>
        <v>973439512</v>
      </c>
      <c r="J128" s="27">
        <v>235722512</v>
      </c>
      <c r="K128" s="27">
        <v>216736653.83000001</v>
      </c>
      <c r="L128" s="29">
        <f t="shared" si="4"/>
        <v>0.91945674594711602</v>
      </c>
      <c r="M128" s="28"/>
      <c r="N128" s="49">
        <f t="shared" si="9"/>
        <v>18985858.169999987</v>
      </c>
      <c r="P128" s="71">
        <v>436437.06</v>
      </c>
      <c r="Q128" s="68">
        <v>494717.05</v>
      </c>
      <c r="R128" s="68">
        <v>504711.43</v>
      </c>
      <c r="T128" s="68">
        <f t="shared" si="5"/>
        <v>1435865.54</v>
      </c>
    </row>
    <row r="129" spans="2:20" ht="25.2" x14ac:dyDescent="0.3">
      <c r="B129" s="57">
        <v>105</v>
      </c>
      <c r="C129" s="24" t="s">
        <v>168</v>
      </c>
      <c r="D129" s="24" t="s">
        <v>140</v>
      </c>
      <c r="E129" s="25" t="s">
        <v>169</v>
      </c>
      <c r="F129" s="26">
        <v>69368193</v>
      </c>
      <c r="G129" s="27">
        <v>20000000</v>
      </c>
      <c r="H129" s="28">
        <v>0</v>
      </c>
      <c r="I129" s="26">
        <f>+F129+G129+H129</f>
        <v>89368193</v>
      </c>
      <c r="J129" s="27">
        <v>20000000</v>
      </c>
      <c r="K129" s="27">
        <v>19999999.995999999</v>
      </c>
      <c r="L129" s="29">
        <f t="shared" si="4"/>
        <v>0.99999999979999998</v>
      </c>
      <c r="M129" s="28">
        <v>0</v>
      </c>
      <c r="N129" s="49">
        <f t="shared" si="9"/>
        <v>4.0000006556510925E-3</v>
      </c>
      <c r="P129" s="71">
        <v>16414.650000000001</v>
      </c>
      <c r="Q129" s="68">
        <v>18606.599999999999</v>
      </c>
      <c r="R129" s="68">
        <v>18982.490000000002</v>
      </c>
      <c r="T129" s="68">
        <f t="shared" si="5"/>
        <v>54003.740000000005</v>
      </c>
    </row>
    <row r="130" spans="2:20" ht="28.5" customHeight="1" x14ac:dyDescent="0.3">
      <c r="B130" s="57">
        <v>106</v>
      </c>
      <c r="C130" s="24" t="s">
        <v>180</v>
      </c>
      <c r="D130" s="24" t="s">
        <v>140</v>
      </c>
      <c r="E130" s="25" t="s">
        <v>182</v>
      </c>
      <c r="F130" s="26">
        <v>7998391072</v>
      </c>
      <c r="G130" s="27">
        <v>450272000</v>
      </c>
      <c r="H130" s="28">
        <v>0</v>
      </c>
      <c r="I130" s="34">
        <f t="shared" ref="I130" si="10">+F130+G130+H130</f>
        <v>8448663072</v>
      </c>
      <c r="J130" s="27">
        <v>450272000</v>
      </c>
      <c r="K130" s="27">
        <v>436003714.58999997</v>
      </c>
      <c r="L130" s="29">
        <f t="shared" si="4"/>
        <v>0.96831185281341048</v>
      </c>
      <c r="M130" s="26">
        <v>14268285.41</v>
      </c>
      <c r="N130" s="49">
        <f t="shared" si="9"/>
        <v>2.6077032089233398E-8</v>
      </c>
      <c r="P130" s="71">
        <v>0</v>
      </c>
      <c r="Q130" s="68">
        <v>0</v>
      </c>
      <c r="R130" s="68">
        <v>0</v>
      </c>
      <c r="T130" s="68">
        <f t="shared" si="5"/>
        <v>0</v>
      </c>
    </row>
    <row r="131" spans="2:20" ht="22.95" customHeight="1" x14ac:dyDescent="0.3">
      <c r="B131" s="57">
        <v>107</v>
      </c>
      <c r="C131" s="24" t="s">
        <v>201</v>
      </c>
      <c r="D131" s="24" t="s">
        <v>140</v>
      </c>
      <c r="E131" s="25" t="s">
        <v>202</v>
      </c>
      <c r="F131" s="26">
        <v>82800000</v>
      </c>
      <c r="G131" s="27">
        <v>9732160</v>
      </c>
      <c r="H131" s="28">
        <v>0</v>
      </c>
      <c r="I131" s="34">
        <f>+F131+G131+H131</f>
        <v>92532160</v>
      </c>
      <c r="J131" s="27">
        <v>9732160</v>
      </c>
      <c r="K131" s="27">
        <v>272160</v>
      </c>
      <c r="L131" s="29">
        <f t="shared" si="4"/>
        <v>2.7965014960707593E-2</v>
      </c>
      <c r="M131" s="26">
        <v>9460000</v>
      </c>
      <c r="N131" s="49">
        <f t="shared" si="9"/>
        <v>0</v>
      </c>
      <c r="P131" s="71">
        <v>0</v>
      </c>
      <c r="Q131" s="68">
        <v>0</v>
      </c>
      <c r="R131" s="68">
        <v>0</v>
      </c>
      <c r="T131" s="68">
        <f t="shared" si="5"/>
        <v>0</v>
      </c>
    </row>
    <row r="132" spans="2:20" ht="25.2" x14ac:dyDescent="0.3">
      <c r="B132" s="82">
        <v>108</v>
      </c>
      <c r="C132" s="24" t="s">
        <v>220</v>
      </c>
      <c r="D132" s="24" t="s">
        <v>140</v>
      </c>
      <c r="E132" s="32" t="s">
        <v>221</v>
      </c>
      <c r="F132" s="85">
        <v>250348333.34</v>
      </c>
      <c r="G132" s="36">
        <v>7129392.6200000001</v>
      </c>
      <c r="H132" s="28">
        <v>0</v>
      </c>
      <c r="I132" s="85">
        <f>+F132+G132+G133+G134+G135+G136+G137+G138+G139+G140+H132+H133+H134+H135+H136+H137+H138+H139+H140</f>
        <v>314611112.57000005</v>
      </c>
      <c r="J132" s="27">
        <v>7129392.6200000001</v>
      </c>
      <c r="K132" s="27">
        <v>7129392.9000000004</v>
      </c>
      <c r="L132" s="29">
        <f t="shared" si="4"/>
        <v>1.0000000392740329</v>
      </c>
      <c r="M132" s="26"/>
      <c r="N132" s="49">
        <f t="shared" si="9"/>
        <v>-0.28000000026077032</v>
      </c>
      <c r="P132" s="71">
        <v>0</v>
      </c>
      <c r="Q132" s="68">
        <v>0</v>
      </c>
      <c r="R132" s="68">
        <v>0</v>
      </c>
      <c r="T132" s="68">
        <f t="shared" si="5"/>
        <v>0</v>
      </c>
    </row>
    <row r="133" spans="2:20" ht="25.2" x14ac:dyDescent="0.3">
      <c r="B133" s="82"/>
      <c r="C133" s="24" t="s">
        <v>220</v>
      </c>
      <c r="D133" s="24" t="s">
        <v>140</v>
      </c>
      <c r="E133" s="32" t="s">
        <v>221</v>
      </c>
      <c r="F133" s="89"/>
      <c r="G133" s="36">
        <v>7129392.6200000001</v>
      </c>
      <c r="H133" s="28">
        <v>0</v>
      </c>
      <c r="I133" s="89"/>
      <c r="J133" s="27">
        <v>7129392.6200000001</v>
      </c>
      <c r="K133" s="27">
        <v>7129392.9000000004</v>
      </c>
      <c r="L133" s="29">
        <f t="shared" si="4"/>
        <v>1.0000000392740329</v>
      </c>
      <c r="M133" s="26"/>
      <c r="N133" s="49">
        <f t="shared" si="9"/>
        <v>-0.28000000026077032</v>
      </c>
      <c r="P133" s="71">
        <v>0</v>
      </c>
      <c r="Q133" s="68">
        <v>0</v>
      </c>
      <c r="R133" s="68">
        <v>0</v>
      </c>
      <c r="T133" s="68">
        <f t="shared" si="5"/>
        <v>0</v>
      </c>
    </row>
    <row r="134" spans="2:20" ht="25.2" x14ac:dyDescent="0.3">
      <c r="B134" s="82"/>
      <c r="C134" s="24" t="s">
        <v>220</v>
      </c>
      <c r="D134" s="24" t="s">
        <v>140</v>
      </c>
      <c r="E134" s="32" t="s">
        <v>221</v>
      </c>
      <c r="F134" s="89"/>
      <c r="G134" s="36">
        <v>7129392.6200000001</v>
      </c>
      <c r="H134" s="28">
        <v>0</v>
      </c>
      <c r="I134" s="89"/>
      <c r="J134" s="27">
        <v>7129392.6200000001</v>
      </c>
      <c r="K134" s="27">
        <v>7129392.9000000004</v>
      </c>
      <c r="L134" s="29">
        <f t="shared" ref="L134:L185" si="11">+K134/G134</f>
        <v>1.0000000392740329</v>
      </c>
      <c r="M134" s="26"/>
      <c r="N134" s="49">
        <f t="shared" si="9"/>
        <v>-0.28000000026077032</v>
      </c>
      <c r="P134" s="71">
        <v>0</v>
      </c>
      <c r="Q134" s="68">
        <v>0</v>
      </c>
      <c r="R134" s="68">
        <v>0</v>
      </c>
      <c r="T134" s="68">
        <f t="shared" ref="T134:T185" si="12">+SUM(P134:R134)</f>
        <v>0</v>
      </c>
    </row>
    <row r="135" spans="2:20" ht="25.2" x14ac:dyDescent="0.3">
      <c r="B135" s="82"/>
      <c r="C135" s="24" t="s">
        <v>220</v>
      </c>
      <c r="D135" s="24" t="s">
        <v>140</v>
      </c>
      <c r="E135" s="32" t="s">
        <v>221</v>
      </c>
      <c r="F135" s="89"/>
      <c r="G135" s="36">
        <v>7129392.6200000001</v>
      </c>
      <c r="H135" s="28">
        <v>0</v>
      </c>
      <c r="I135" s="89"/>
      <c r="J135" s="27">
        <v>7129392.6200000001</v>
      </c>
      <c r="K135" s="27">
        <v>7129392.9000000004</v>
      </c>
      <c r="L135" s="29">
        <f t="shared" si="11"/>
        <v>1.0000000392740329</v>
      </c>
      <c r="M135" s="26"/>
      <c r="N135" s="49">
        <f t="shared" si="9"/>
        <v>-0.28000000026077032</v>
      </c>
      <c r="P135" s="71">
        <v>0</v>
      </c>
      <c r="Q135" s="68">
        <v>0</v>
      </c>
      <c r="R135" s="68">
        <v>0</v>
      </c>
      <c r="T135" s="68">
        <f t="shared" si="12"/>
        <v>0</v>
      </c>
    </row>
    <row r="136" spans="2:20" ht="25.2" x14ac:dyDescent="0.3">
      <c r="B136" s="82"/>
      <c r="C136" s="24" t="s">
        <v>220</v>
      </c>
      <c r="D136" s="24" t="s">
        <v>140</v>
      </c>
      <c r="E136" s="32" t="s">
        <v>221</v>
      </c>
      <c r="F136" s="89"/>
      <c r="G136" s="36">
        <v>7162141.1699999999</v>
      </c>
      <c r="H136" s="28">
        <v>0</v>
      </c>
      <c r="I136" s="89"/>
      <c r="J136" s="27">
        <v>7162141</v>
      </c>
      <c r="K136" s="27">
        <v>7162140.9000000004</v>
      </c>
      <c r="L136" s="29">
        <f t="shared" si="11"/>
        <v>0.99999996230177635</v>
      </c>
      <c r="M136" s="26"/>
      <c r="N136" s="49">
        <f t="shared" si="9"/>
        <v>9.999999962747097E-2</v>
      </c>
      <c r="P136" s="71">
        <v>0</v>
      </c>
      <c r="Q136" s="68">
        <v>0</v>
      </c>
      <c r="R136" s="68">
        <v>0</v>
      </c>
      <c r="T136" s="68">
        <f t="shared" si="12"/>
        <v>0</v>
      </c>
    </row>
    <row r="137" spans="2:20" ht="25.2" x14ac:dyDescent="0.3">
      <c r="B137" s="82"/>
      <c r="C137" s="24" t="s">
        <v>220</v>
      </c>
      <c r="D137" s="24" t="s">
        <v>140</v>
      </c>
      <c r="E137" s="32" t="s">
        <v>221</v>
      </c>
      <c r="F137" s="89"/>
      <c r="G137" s="36">
        <v>7129392.6200000001</v>
      </c>
      <c r="H137" s="28">
        <v>0</v>
      </c>
      <c r="I137" s="89"/>
      <c r="J137" s="27">
        <v>7129392.6200000001</v>
      </c>
      <c r="K137" s="27">
        <v>7129392.9000000004</v>
      </c>
      <c r="L137" s="29">
        <f t="shared" si="11"/>
        <v>1.0000000392740329</v>
      </c>
      <c r="M137" s="26"/>
      <c r="N137" s="49">
        <f t="shared" si="9"/>
        <v>-0.28000000026077032</v>
      </c>
      <c r="P137" s="71">
        <v>0</v>
      </c>
      <c r="Q137" s="68">
        <v>0</v>
      </c>
      <c r="R137" s="68">
        <v>0</v>
      </c>
      <c r="T137" s="68">
        <f t="shared" si="12"/>
        <v>0</v>
      </c>
    </row>
    <row r="138" spans="2:20" ht="25.2" x14ac:dyDescent="0.3">
      <c r="B138" s="82"/>
      <c r="C138" s="24" t="s">
        <v>220</v>
      </c>
      <c r="D138" s="24" t="s">
        <v>140</v>
      </c>
      <c r="E138" s="32" t="s">
        <v>221</v>
      </c>
      <c r="F138" s="89"/>
      <c r="G138" s="36">
        <v>7162141.1699999999</v>
      </c>
      <c r="H138" s="28">
        <v>0</v>
      </c>
      <c r="I138" s="89"/>
      <c r="J138" s="27">
        <v>7162141.1699999999</v>
      </c>
      <c r="K138" s="27">
        <v>7162140.9000000004</v>
      </c>
      <c r="L138" s="29">
        <f t="shared" si="11"/>
        <v>0.99999996230177635</v>
      </c>
      <c r="M138" s="26"/>
      <c r="N138" s="49">
        <f t="shared" si="9"/>
        <v>0.26999999955296516</v>
      </c>
      <c r="P138" s="71">
        <v>0</v>
      </c>
      <c r="Q138" s="68">
        <v>0</v>
      </c>
      <c r="R138" s="68">
        <v>0</v>
      </c>
      <c r="T138" s="68">
        <f t="shared" si="12"/>
        <v>0</v>
      </c>
    </row>
    <row r="139" spans="2:20" ht="25.2" x14ac:dyDescent="0.3">
      <c r="B139" s="82"/>
      <c r="C139" s="24" t="s">
        <v>220</v>
      </c>
      <c r="D139" s="24" t="s">
        <v>140</v>
      </c>
      <c r="E139" s="32" t="s">
        <v>221</v>
      </c>
      <c r="F139" s="89"/>
      <c r="G139" s="36">
        <v>7162141.1699999999</v>
      </c>
      <c r="H139" s="28">
        <v>0</v>
      </c>
      <c r="I139" s="89"/>
      <c r="J139" s="27">
        <v>7162141.1699999999</v>
      </c>
      <c r="K139" s="27">
        <v>7162140.9000000004</v>
      </c>
      <c r="L139" s="29">
        <f t="shared" si="11"/>
        <v>0.99999996230177635</v>
      </c>
      <c r="M139" s="26"/>
      <c r="N139" s="49">
        <f t="shared" si="9"/>
        <v>0.26999999955296516</v>
      </c>
      <c r="P139" s="71">
        <v>0</v>
      </c>
      <c r="Q139" s="68">
        <v>0</v>
      </c>
      <c r="R139" s="68">
        <v>0</v>
      </c>
      <c r="T139" s="68">
        <f t="shared" si="12"/>
        <v>0</v>
      </c>
    </row>
    <row r="140" spans="2:20" ht="25.2" x14ac:dyDescent="0.3">
      <c r="B140" s="82"/>
      <c r="C140" s="24" t="s">
        <v>220</v>
      </c>
      <c r="D140" s="24" t="s">
        <v>140</v>
      </c>
      <c r="E140" s="25" t="s">
        <v>221</v>
      </c>
      <c r="F140" s="86"/>
      <c r="G140" s="36">
        <v>7129392.6200000001</v>
      </c>
      <c r="H140" s="28">
        <v>0</v>
      </c>
      <c r="I140" s="86"/>
      <c r="J140" s="27">
        <v>7129392</v>
      </c>
      <c r="K140" s="27">
        <v>7129391.9100000001</v>
      </c>
      <c r="L140" s="29">
        <f t="shared" si="11"/>
        <v>0.99999990041227382</v>
      </c>
      <c r="M140" s="26"/>
      <c r="N140" s="49">
        <f t="shared" si="9"/>
        <v>8.9999999850988388E-2</v>
      </c>
      <c r="P140" s="71">
        <v>0</v>
      </c>
      <c r="Q140" s="68">
        <v>0</v>
      </c>
      <c r="R140" s="68">
        <v>0</v>
      </c>
      <c r="T140" s="68">
        <f t="shared" si="12"/>
        <v>0</v>
      </c>
    </row>
    <row r="141" spans="2:20" ht="25.2" x14ac:dyDescent="0.3">
      <c r="B141" s="57">
        <v>109</v>
      </c>
      <c r="C141" s="24" t="s">
        <v>246</v>
      </c>
      <c r="D141" s="24" t="s">
        <v>140</v>
      </c>
      <c r="E141" s="33" t="s">
        <v>247</v>
      </c>
      <c r="F141" s="34">
        <v>79107763</v>
      </c>
      <c r="G141" s="36">
        <v>79107763</v>
      </c>
      <c r="H141" s="28">
        <v>0</v>
      </c>
      <c r="I141" s="34">
        <f>+F141+G141+H141</f>
        <v>158215526</v>
      </c>
      <c r="J141" s="27">
        <v>79107763</v>
      </c>
      <c r="K141" s="27">
        <v>12564748</v>
      </c>
      <c r="L141" s="29">
        <f t="shared" si="11"/>
        <v>0.15883078377529145</v>
      </c>
      <c r="M141" s="26">
        <v>66543015</v>
      </c>
      <c r="N141" s="49">
        <f t="shared" si="9"/>
        <v>0</v>
      </c>
      <c r="P141" s="71">
        <v>0</v>
      </c>
      <c r="Q141" s="68">
        <v>0</v>
      </c>
      <c r="R141" s="68">
        <v>0</v>
      </c>
      <c r="T141" s="68">
        <f t="shared" si="12"/>
        <v>0</v>
      </c>
    </row>
    <row r="142" spans="2:20" ht="25.2" x14ac:dyDescent="0.3">
      <c r="B142" s="57">
        <v>110</v>
      </c>
      <c r="C142" s="24" t="s">
        <v>183</v>
      </c>
      <c r="D142" s="24" t="s">
        <v>140</v>
      </c>
      <c r="E142" s="25" t="s">
        <v>184</v>
      </c>
      <c r="F142" s="26">
        <v>781242000</v>
      </c>
      <c r="G142" s="27">
        <v>200877507</v>
      </c>
      <c r="H142" s="28">
        <v>0</v>
      </c>
      <c r="I142" s="26">
        <f t="shared" ref="I142:I143" si="13">+F142+G142+H142</f>
        <v>982119507</v>
      </c>
      <c r="J142" s="27">
        <v>200877507</v>
      </c>
      <c r="K142" s="27">
        <v>4739503.4800000004</v>
      </c>
      <c r="L142" s="29">
        <f t="shared" si="11"/>
        <v>2.3593997908387027E-2</v>
      </c>
      <c r="M142" s="26">
        <v>196138003.52000001</v>
      </c>
      <c r="N142" s="49">
        <f t="shared" si="9"/>
        <v>0</v>
      </c>
      <c r="P142" s="71">
        <v>0</v>
      </c>
      <c r="Q142" s="68">
        <v>0</v>
      </c>
      <c r="R142" s="68">
        <v>0</v>
      </c>
      <c r="T142" s="68">
        <f t="shared" si="12"/>
        <v>0</v>
      </c>
    </row>
    <row r="143" spans="2:20" ht="29.4" customHeight="1" x14ac:dyDescent="0.3">
      <c r="B143" s="57">
        <v>111</v>
      </c>
      <c r="C143" s="24" t="s">
        <v>116</v>
      </c>
      <c r="D143" s="24" t="s">
        <v>140</v>
      </c>
      <c r="E143" s="25" t="s">
        <v>200</v>
      </c>
      <c r="F143" s="26">
        <v>91847964</v>
      </c>
      <c r="G143" s="27">
        <v>92174528</v>
      </c>
      <c r="H143" s="28">
        <v>0</v>
      </c>
      <c r="I143" s="26">
        <f t="shared" si="13"/>
        <v>184022492</v>
      </c>
      <c r="J143" s="27">
        <v>92174528</v>
      </c>
      <c r="K143" s="27">
        <v>14080060.612</v>
      </c>
      <c r="L143" s="29">
        <f t="shared" si="11"/>
        <v>0.15275435543320601</v>
      </c>
      <c r="M143" s="26">
        <v>78094467.387999997</v>
      </c>
      <c r="N143" s="49">
        <f t="shared" si="9"/>
        <v>0</v>
      </c>
      <c r="P143" s="71">
        <v>0</v>
      </c>
      <c r="Q143" s="68">
        <v>0</v>
      </c>
      <c r="R143" s="68">
        <v>0</v>
      </c>
      <c r="T143" s="68">
        <f t="shared" si="12"/>
        <v>0</v>
      </c>
    </row>
    <row r="144" spans="2:20" ht="25.2" x14ac:dyDescent="0.3">
      <c r="B144" s="57">
        <v>112</v>
      </c>
      <c r="C144" s="24" t="s">
        <v>185</v>
      </c>
      <c r="D144" s="24" t="s">
        <v>140</v>
      </c>
      <c r="E144" s="25" t="s">
        <v>186</v>
      </c>
      <c r="F144" s="26">
        <v>13836617020</v>
      </c>
      <c r="G144" s="27">
        <f>2452000000+200000000+374357917</f>
        <v>3026357917</v>
      </c>
      <c r="H144" s="28">
        <v>0</v>
      </c>
      <c r="I144" s="26">
        <f>+F144+G144+H144</f>
        <v>16862974937</v>
      </c>
      <c r="J144" s="27">
        <f>2452000000+200000000+374357917</f>
        <v>3026357917</v>
      </c>
      <c r="K144" s="27">
        <v>73914407</v>
      </c>
      <c r="L144" s="29">
        <f t="shared" si="11"/>
        <v>2.4423551023095989E-2</v>
      </c>
      <c r="M144" s="26">
        <v>2952443510</v>
      </c>
      <c r="N144" s="49">
        <f t="shared" si="9"/>
        <v>0</v>
      </c>
      <c r="P144" s="71">
        <v>0</v>
      </c>
      <c r="Q144" s="68">
        <v>0</v>
      </c>
      <c r="R144" s="68">
        <v>0</v>
      </c>
      <c r="T144" s="68">
        <f t="shared" si="12"/>
        <v>0</v>
      </c>
    </row>
    <row r="145" spans="2:20" ht="25.2" x14ac:dyDescent="0.3">
      <c r="B145" s="57">
        <v>113</v>
      </c>
      <c r="C145" s="24" t="s">
        <v>216</v>
      </c>
      <c r="D145" s="24" t="s">
        <v>140</v>
      </c>
      <c r="E145" s="33" t="s">
        <v>217</v>
      </c>
      <c r="F145" s="38">
        <v>307770590</v>
      </c>
      <c r="G145" s="36">
        <v>321175184</v>
      </c>
      <c r="H145" s="28">
        <v>0</v>
      </c>
      <c r="I145" s="26">
        <f>+F145+G145+H145</f>
        <v>628945774</v>
      </c>
      <c r="J145" s="27">
        <v>318089880</v>
      </c>
      <c r="K145" s="27">
        <v>310298462.87</v>
      </c>
      <c r="L145" s="29">
        <f t="shared" si="11"/>
        <v>0.96613461540042278</v>
      </c>
      <c r="M145" s="26">
        <v>7791417.1299999952</v>
      </c>
      <c r="N145" s="49">
        <f t="shared" si="9"/>
        <v>0</v>
      </c>
      <c r="O145" s="52"/>
      <c r="P145" s="71">
        <v>0</v>
      </c>
      <c r="Q145" s="68">
        <v>0</v>
      </c>
      <c r="R145" s="68">
        <v>0</v>
      </c>
      <c r="T145" s="68">
        <f t="shared" si="12"/>
        <v>0</v>
      </c>
    </row>
    <row r="146" spans="2:20" ht="25.2" x14ac:dyDescent="0.3">
      <c r="B146" s="57">
        <v>114</v>
      </c>
      <c r="C146" s="24" t="s">
        <v>238</v>
      </c>
      <c r="D146" s="24" t="s">
        <v>140</v>
      </c>
      <c r="E146" s="33" t="s">
        <v>239</v>
      </c>
      <c r="F146" s="34">
        <v>1682809874</v>
      </c>
      <c r="G146" s="36">
        <v>430826900</v>
      </c>
      <c r="H146" s="28">
        <v>0</v>
      </c>
      <c r="I146" s="26">
        <f>+F146+G146+H146</f>
        <v>2113636774</v>
      </c>
      <c r="J146" s="27">
        <v>430826900</v>
      </c>
      <c r="K146" s="27">
        <v>10124432</v>
      </c>
      <c r="L146" s="29">
        <f t="shared" si="11"/>
        <v>2.3499999651832325E-2</v>
      </c>
      <c r="M146" s="26">
        <v>420702468</v>
      </c>
      <c r="N146" s="49">
        <f t="shared" si="9"/>
        <v>0</v>
      </c>
      <c r="P146" s="71">
        <v>503823.25</v>
      </c>
      <c r="Q146" s="68">
        <v>0</v>
      </c>
      <c r="R146" s="68">
        <v>0</v>
      </c>
      <c r="T146" s="68">
        <f t="shared" si="12"/>
        <v>503823.25</v>
      </c>
    </row>
    <row r="147" spans="2:20" ht="25.2" x14ac:dyDescent="0.3">
      <c r="B147" s="57">
        <v>115</v>
      </c>
      <c r="C147" s="24" t="s">
        <v>187</v>
      </c>
      <c r="D147" s="24" t="s">
        <v>181</v>
      </c>
      <c r="E147" s="25" t="s">
        <v>188</v>
      </c>
      <c r="F147" s="26">
        <v>1500521151.51</v>
      </c>
      <c r="G147" s="27">
        <f>170000000+120000000+150000000</f>
        <v>440000000</v>
      </c>
      <c r="H147" s="28">
        <v>0</v>
      </c>
      <c r="I147" s="26">
        <f>+F147+G147+H147</f>
        <v>1940521151.51</v>
      </c>
      <c r="J147" s="27">
        <f>290000000+150000000</f>
        <v>440000000</v>
      </c>
      <c r="K147" s="27">
        <v>288018188.33200002</v>
      </c>
      <c r="L147" s="29">
        <f t="shared" si="11"/>
        <v>0.65458679166363642</v>
      </c>
      <c r="M147" s="26"/>
      <c r="N147" s="49">
        <f t="shared" ref="N147:N185" si="14">+J147-K147-M147</f>
        <v>151981811.66799998</v>
      </c>
      <c r="P147" s="71">
        <v>1430799.24</v>
      </c>
      <c r="Q147" s="68">
        <v>1621862.3</v>
      </c>
      <c r="R147" s="68">
        <v>1654627.3800000001</v>
      </c>
      <c r="T147" s="68">
        <f t="shared" si="12"/>
        <v>4707288.92</v>
      </c>
    </row>
    <row r="148" spans="2:20" ht="37.799999999999997" x14ac:dyDescent="0.3">
      <c r="B148" s="82">
        <v>116</v>
      </c>
      <c r="C148" s="24" t="s">
        <v>203</v>
      </c>
      <c r="D148" s="24" t="s">
        <v>140</v>
      </c>
      <c r="E148" s="32" t="s">
        <v>204</v>
      </c>
      <c r="F148" s="85">
        <v>1202844329</v>
      </c>
      <c r="G148" s="27">
        <v>620214238</v>
      </c>
      <c r="H148" s="28">
        <v>0</v>
      </c>
      <c r="I148" s="85">
        <f>+F148+G148+G149+H148+H149</f>
        <v>2437611567</v>
      </c>
      <c r="J148" s="27">
        <v>620214238</v>
      </c>
      <c r="K148" s="27">
        <v>261428962.16</v>
      </c>
      <c r="L148" s="29">
        <f t="shared" si="11"/>
        <v>0.42151396427632476</v>
      </c>
      <c r="M148" s="26">
        <v>358785275.84000003</v>
      </c>
      <c r="N148" s="49">
        <f t="shared" si="14"/>
        <v>0</v>
      </c>
      <c r="P148" s="71">
        <v>5614470.2800000003</v>
      </c>
      <c r="Q148" s="68">
        <v>6364203.4900000002</v>
      </c>
      <c r="R148" s="68">
        <v>3812502.69</v>
      </c>
      <c r="T148" s="68">
        <f t="shared" si="12"/>
        <v>15791176.459999999</v>
      </c>
    </row>
    <row r="149" spans="2:20" ht="37.799999999999997" x14ac:dyDescent="0.3">
      <c r="B149" s="82"/>
      <c r="C149" s="24" t="s">
        <v>203</v>
      </c>
      <c r="D149" s="24" t="s">
        <v>140</v>
      </c>
      <c r="E149" s="25" t="s">
        <v>204</v>
      </c>
      <c r="F149" s="86"/>
      <c r="G149" s="27">
        <v>614553000</v>
      </c>
      <c r="H149" s="28">
        <v>0</v>
      </c>
      <c r="I149" s="86"/>
      <c r="J149" s="27">
        <v>614553000</v>
      </c>
      <c r="K149" s="27">
        <v>35873575.600000001</v>
      </c>
      <c r="L149" s="29">
        <f t="shared" si="11"/>
        <v>5.8373444763917842E-2</v>
      </c>
      <c r="M149" s="26">
        <v>578679424.39999998</v>
      </c>
      <c r="N149" s="49">
        <f t="shared" si="14"/>
        <v>0</v>
      </c>
      <c r="P149" s="71">
        <v>5560802.9100000001</v>
      </c>
      <c r="Q149" s="68">
        <v>6303369.5499999998</v>
      </c>
      <c r="R149" s="68">
        <v>5476613.5899999999</v>
      </c>
      <c r="T149" s="68">
        <f t="shared" si="12"/>
        <v>17340786.050000001</v>
      </c>
    </row>
    <row r="150" spans="2:20" ht="25.2" x14ac:dyDescent="0.3">
      <c r="B150" s="57">
        <v>117</v>
      </c>
      <c r="C150" s="24" t="s">
        <v>212</v>
      </c>
      <c r="D150" s="24" t="s">
        <v>181</v>
      </c>
      <c r="E150" s="25" t="s">
        <v>213</v>
      </c>
      <c r="F150" s="26">
        <v>144201002</v>
      </c>
      <c r="G150" s="36">
        <v>150306136</v>
      </c>
      <c r="H150" s="28">
        <v>0</v>
      </c>
      <c r="I150" s="26">
        <f>+F150+G150+H150</f>
        <v>294507138</v>
      </c>
      <c r="J150" s="27">
        <f>149690079+616057</f>
        <v>150306136</v>
      </c>
      <c r="K150" s="27">
        <v>146331261.06999999</v>
      </c>
      <c r="L150" s="29">
        <f t="shared" si="11"/>
        <v>0.97355480597279143</v>
      </c>
      <c r="M150" s="26"/>
      <c r="N150" s="49">
        <f t="shared" si="14"/>
        <v>3974874.9300000072</v>
      </c>
      <c r="O150" s="52"/>
      <c r="P150" s="71">
        <v>167483.01</v>
      </c>
      <c r="Q150" s="68">
        <v>142852.49000000002</v>
      </c>
      <c r="R150" s="68">
        <v>98152.29</v>
      </c>
      <c r="T150" s="68">
        <f t="shared" si="12"/>
        <v>408487.79</v>
      </c>
    </row>
    <row r="151" spans="2:20" ht="27.6" customHeight="1" x14ac:dyDescent="0.3">
      <c r="B151" s="82">
        <v>118</v>
      </c>
      <c r="C151" s="24" t="s">
        <v>214</v>
      </c>
      <c r="D151" s="24" t="s">
        <v>181</v>
      </c>
      <c r="E151" s="25" t="s">
        <v>215</v>
      </c>
      <c r="F151" s="85">
        <v>192605756</v>
      </c>
      <c r="G151" s="36">
        <v>25136451</v>
      </c>
      <c r="H151" s="28">
        <v>0</v>
      </c>
      <c r="I151" s="85">
        <f>+F151+G151+G152+H151+H152</f>
        <v>243567442</v>
      </c>
      <c r="J151" s="27">
        <f>24377328.64+382075.59</f>
        <v>24759404.23</v>
      </c>
      <c r="K151" s="27">
        <v>24748557.000000004</v>
      </c>
      <c r="L151" s="29">
        <f t="shared" si="11"/>
        <v>0.98456846593021441</v>
      </c>
      <c r="M151" s="26"/>
      <c r="N151" s="49">
        <f t="shared" si="14"/>
        <v>10847.229999996722</v>
      </c>
      <c r="O151" s="52"/>
      <c r="P151" s="71">
        <v>7187.81</v>
      </c>
      <c r="Q151" s="68">
        <v>6264.26</v>
      </c>
      <c r="R151" s="68">
        <v>3977.31</v>
      </c>
      <c r="T151" s="68">
        <f t="shared" si="12"/>
        <v>17429.38</v>
      </c>
    </row>
    <row r="152" spans="2:20" ht="31.2" customHeight="1" x14ac:dyDescent="0.3">
      <c r="B152" s="82"/>
      <c r="C152" s="24" t="s">
        <v>214</v>
      </c>
      <c r="D152" s="24" t="s">
        <v>181</v>
      </c>
      <c r="E152" s="25" t="s">
        <v>215</v>
      </c>
      <c r="F152" s="86"/>
      <c r="G152" s="36">
        <v>25825235</v>
      </c>
      <c r="H152" s="28">
        <v>0</v>
      </c>
      <c r="I152" s="86"/>
      <c r="J152" s="27">
        <v>25825235</v>
      </c>
      <c r="K152" s="27">
        <v>25825235</v>
      </c>
      <c r="L152" s="29">
        <f t="shared" si="11"/>
        <v>1</v>
      </c>
      <c r="M152" s="26"/>
      <c r="N152" s="49">
        <f t="shared" si="14"/>
        <v>0</v>
      </c>
      <c r="O152" s="52"/>
      <c r="P152" s="71">
        <v>7382.58</v>
      </c>
      <c r="Q152" s="68">
        <v>6434.43</v>
      </c>
      <c r="R152" s="68">
        <v>4033.91</v>
      </c>
      <c r="T152" s="68">
        <f t="shared" si="12"/>
        <v>17850.919999999998</v>
      </c>
    </row>
    <row r="153" spans="2:20" ht="37.799999999999997" x14ac:dyDescent="0.3">
      <c r="B153" s="57">
        <v>119</v>
      </c>
      <c r="C153" s="24" t="s">
        <v>222</v>
      </c>
      <c r="D153" s="24" t="s">
        <v>181</v>
      </c>
      <c r="E153" s="33" t="s">
        <v>223</v>
      </c>
      <c r="F153" s="34">
        <v>3539951843</v>
      </c>
      <c r="G153" s="36">
        <v>676054313</v>
      </c>
      <c r="H153" s="28">
        <v>0</v>
      </c>
      <c r="I153" s="26">
        <f>+F153+G153+H153</f>
        <v>4216006156</v>
      </c>
      <c r="J153" s="27">
        <v>676054313</v>
      </c>
      <c r="K153" s="27">
        <v>650602103</v>
      </c>
      <c r="L153" s="29">
        <f t="shared" si="11"/>
        <v>0.96235182660538698</v>
      </c>
      <c r="M153" s="26"/>
      <c r="N153" s="49">
        <f t="shared" si="14"/>
        <v>25452210</v>
      </c>
      <c r="P153" s="71">
        <v>118063.4</v>
      </c>
      <c r="Q153" s="68">
        <v>102893.56999999999</v>
      </c>
      <c r="R153" s="68">
        <v>103704.29</v>
      </c>
      <c r="T153" s="68">
        <f t="shared" si="12"/>
        <v>324661.25999999995</v>
      </c>
    </row>
    <row r="154" spans="2:20" ht="37.799999999999997" x14ac:dyDescent="0.3">
      <c r="B154" s="57">
        <v>120</v>
      </c>
      <c r="C154" s="24" t="s">
        <v>224</v>
      </c>
      <c r="D154" s="24" t="s">
        <v>181</v>
      </c>
      <c r="E154" s="33" t="s">
        <v>225</v>
      </c>
      <c r="F154" s="34">
        <v>1447792777</v>
      </c>
      <c r="G154" s="36">
        <f>372361027+150000000</f>
        <v>522361027</v>
      </c>
      <c r="H154" s="28">
        <v>0</v>
      </c>
      <c r="I154" s="26">
        <f>+F154+G154+H154</f>
        <v>1970153804</v>
      </c>
      <c r="J154" s="27">
        <f>372361027+150000000</f>
        <v>522361027</v>
      </c>
      <c r="K154" s="27">
        <v>390235875</v>
      </c>
      <c r="L154" s="29">
        <f t="shared" si="11"/>
        <v>0.74706161989378272</v>
      </c>
      <c r="M154" s="26"/>
      <c r="N154" s="49">
        <f t="shared" si="14"/>
        <v>132125152</v>
      </c>
      <c r="P154" s="71">
        <v>576364.78</v>
      </c>
      <c r="Q154" s="68">
        <v>502308.46</v>
      </c>
      <c r="R154" s="68">
        <v>506266.4</v>
      </c>
      <c r="T154" s="68">
        <f t="shared" si="12"/>
        <v>1584939.6400000001</v>
      </c>
    </row>
    <row r="155" spans="2:20" ht="37.799999999999997" x14ac:dyDescent="0.3">
      <c r="B155" s="57">
        <v>121</v>
      </c>
      <c r="C155" s="24" t="s">
        <v>226</v>
      </c>
      <c r="D155" s="24" t="s">
        <v>181</v>
      </c>
      <c r="E155" s="33" t="s">
        <v>227</v>
      </c>
      <c r="F155" s="34">
        <v>1919038524</v>
      </c>
      <c r="G155" s="36">
        <v>493562095</v>
      </c>
      <c r="H155" s="28">
        <v>0</v>
      </c>
      <c r="I155" s="26">
        <f>+F155+G155+H155</f>
        <v>2412600619</v>
      </c>
      <c r="J155" s="27">
        <v>493562095</v>
      </c>
      <c r="K155" s="27">
        <v>368093454</v>
      </c>
      <c r="L155" s="29">
        <f t="shared" si="11"/>
        <v>0.74578955257899215</v>
      </c>
      <c r="M155" s="26"/>
      <c r="N155" s="49">
        <f t="shared" si="14"/>
        <v>125468641</v>
      </c>
      <c r="P155" s="71">
        <v>492047.28</v>
      </c>
      <c r="Q155" s="68">
        <v>428824.81</v>
      </c>
      <c r="R155" s="68">
        <v>432203.74</v>
      </c>
      <c r="T155" s="68">
        <f t="shared" si="12"/>
        <v>1353075.83</v>
      </c>
    </row>
    <row r="156" spans="2:20" ht="25.2" x14ac:dyDescent="0.3">
      <c r="B156" s="82">
        <v>122</v>
      </c>
      <c r="C156" s="24" t="s">
        <v>230</v>
      </c>
      <c r="D156" s="24" t="s">
        <v>181</v>
      </c>
      <c r="E156" s="33" t="s">
        <v>231</v>
      </c>
      <c r="F156" s="85">
        <v>3910382085</v>
      </c>
      <c r="G156" s="36">
        <v>717948718</v>
      </c>
      <c r="H156" s="39">
        <v>0</v>
      </c>
      <c r="I156" s="87">
        <f>+F156+G156+G157+H156+H157</f>
        <v>4908531254</v>
      </c>
      <c r="J156" s="36">
        <v>700000000</v>
      </c>
      <c r="K156" s="27">
        <v>334898578.68000001</v>
      </c>
      <c r="L156" s="29">
        <f t="shared" si="11"/>
        <v>0.46646587741382389</v>
      </c>
      <c r="M156" s="26"/>
      <c r="N156" s="49">
        <f t="shared" si="14"/>
        <v>365101421.31999999</v>
      </c>
      <c r="O156" s="52"/>
      <c r="P156" s="71">
        <v>2120364.73</v>
      </c>
      <c r="Q156" s="68">
        <v>1760486.5699999998</v>
      </c>
      <c r="R156" s="68">
        <v>1765708.32</v>
      </c>
      <c r="T156" s="68">
        <f t="shared" si="12"/>
        <v>5646559.6200000001</v>
      </c>
    </row>
    <row r="157" spans="2:20" ht="25.2" x14ac:dyDescent="0.3">
      <c r="B157" s="82"/>
      <c r="C157" s="24" t="s">
        <v>230</v>
      </c>
      <c r="D157" s="24" t="s">
        <v>181</v>
      </c>
      <c r="E157" s="33" t="s">
        <v>231</v>
      </c>
      <c r="F157" s="86"/>
      <c r="G157" s="36">
        <v>280200451</v>
      </c>
      <c r="H157" s="39">
        <v>0</v>
      </c>
      <c r="I157" s="88"/>
      <c r="J157" s="36">
        <v>280295000</v>
      </c>
      <c r="K157" s="27">
        <v>134273842.61000001</v>
      </c>
      <c r="L157" s="29">
        <f t="shared" si="11"/>
        <v>0.47920637575990205</v>
      </c>
      <c r="M157" s="26"/>
      <c r="N157" s="49">
        <f t="shared" si="14"/>
        <v>146021157.38999999</v>
      </c>
      <c r="P157" s="71">
        <v>853143.71</v>
      </c>
      <c r="Q157" s="68">
        <v>705608.2</v>
      </c>
      <c r="R157" s="68">
        <v>707307.49</v>
      </c>
      <c r="T157" s="68">
        <f t="shared" si="12"/>
        <v>2266059.4</v>
      </c>
    </row>
    <row r="158" spans="2:20" ht="25.2" x14ac:dyDescent="0.3">
      <c r="B158" s="82">
        <v>123</v>
      </c>
      <c r="C158" s="24" t="s">
        <v>240</v>
      </c>
      <c r="D158" s="24" t="s">
        <v>181</v>
      </c>
      <c r="E158" s="33" t="s">
        <v>241</v>
      </c>
      <c r="F158" s="85">
        <v>375100000</v>
      </c>
      <c r="G158" s="36">
        <v>10899564</v>
      </c>
      <c r="H158" s="28">
        <v>0</v>
      </c>
      <c r="I158" s="85">
        <f>+F158+G158+G159+G160+G161+G162+G163+G164+G165+G166+G167+H158+H159+H160+H161+H162+H163+H164+H165+H166+H167</f>
        <v>484095640</v>
      </c>
      <c r="J158" s="27">
        <v>10899564</v>
      </c>
      <c r="K158" s="27">
        <v>8739359.3000000007</v>
      </c>
      <c r="L158" s="29">
        <f t="shared" si="11"/>
        <v>0.80180815489500323</v>
      </c>
      <c r="M158" s="26"/>
      <c r="N158" s="49">
        <f t="shared" si="14"/>
        <v>2160204.6999999993</v>
      </c>
      <c r="P158" s="71">
        <v>14398.72</v>
      </c>
      <c r="Q158" s="68">
        <v>7569.35</v>
      </c>
      <c r="R158" s="68">
        <v>7628.99</v>
      </c>
      <c r="T158" s="68">
        <f t="shared" si="12"/>
        <v>29597.059999999998</v>
      </c>
    </row>
    <row r="159" spans="2:20" ht="25.2" x14ac:dyDescent="0.3">
      <c r="B159" s="82"/>
      <c r="C159" s="24" t="s">
        <v>240</v>
      </c>
      <c r="D159" s="24" t="s">
        <v>181</v>
      </c>
      <c r="E159" s="33" t="s">
        <v>241</v>
      </c>
      <c r="F159" s="89"/>
      <c r="G159" s="36">
        <v>10899564</v>
      </c>
      <c r="H159" s="28">
        <v>0</v>
      </c>
      <c r="I159" s="89"/>
      <c r="J159" s="27">
        <v>10899564</v>
      </c>
      <c r="K159" s="27">
        <v>8750599.6999999993</v>
      </c>
      <c r="L159" s="29">
        <f t="shared" si="11"/>
        <v>0.80283942550362564</v>
      </c>
      <c r="M159" s="26"/>
      <c r="N159" s="49">
        <f t="shared" si="14"/>
        <v>2148964.3000000007</v>
      </c>
      <c r="P159" s="71">
        <v>15703.36</v>
      </c>
      <c r="Q159" s="68">
        <v>8706.35</v>
      </c>
      <c r="R159" s="68">
        <v>8774.9500000000007</v>
      </c>
      <c r="T159" s="68">
        <f t="shared" si="12"/>
        <v>33184.660000000003</v>
      </c>
    </row>
    <row r="160" spans="2:20" ht="25.2" x14ac:dyDescent="0.3">
      <c r="B160" s="82"/>
      <c r="C160" s="24" t="s">
        <v>240</v>
      </c>
      <c r="D160" s="24" t="s">
        <v>181</v>
      </c>
      <c r="E160" s="33" t="s">
        <v>241</v>
      </c>
      <c r="F160" s="89"/>
      <c r="G160" s="36">
        <v>10899564</v>
      </c>
      <c r="H160" s="28">
        <v>0</v>
      </c>
      <c r="I160" s="89"/>
      <c r="J160" s="36">
        <v>10899564</v>
      </c>
      <c r="K160" s="27">
        <v>8750598.7300000004</v>
      </c>
      <c r="L160" s="29">
        <f t="shared" si="11"/>
        <v>0.80283933650924022</v>
      </c>
      <c r="M160" s="26"/>
      <c r="N160" s="49">
        <f t="shared" si="14"/>
        <v>2148965.2699999996</v>
      </c>
      <c r="O160" s="52"/>
      <c r="P160" s="71">
        <v>15769.63</v>
      </c>
      <c r="Q160" s="68">
        <v>8716.73</v>
      </c>
      <c r="R160" s="68">
        <v>8785.4</v>
      </c>
      <c r="T160" s="68">
        <f t="shared" si="12"/>
        <v>33271.760000000002</v>
      </c>
    </row>
    <row r="161" spans="2:20" ht="25.2" x14ac:dyDescent="0.3">
      <c r="B161" s="82"/>
      <c r="C161" s="24" t="s">
        <v>240</v>
      </c>
      <c r="D161" s="24" t="s">
        <v>181</v>
      </c>
      <c r="E161" s="33" t="s">
        <v>241</v>
      </c>
      <c r="F161" s="89"/>
      <c r="G161" s="36">
        <v>10899564</v>
      </c>
      <c r="H161" s="28">
        <v>0</v>
      </c>
      <c r="I161" s="89"/>
      <c r="J161" s="27">
        <v>10899564</v>
      </c>
      <c r="K161" s="27">
        <v>8750599.0800000001</v>
      </c>
      <c r="L161" s="29">
        <f t="shared" si="11"/>
        <v>0.80283936862061644</v>
      </c>
      <c r="M161" s="26"/>
      <c r="N161" s="49">
        <f t="shared" si="14"/>
        <v>2148964.92</v>
      </c>
      <c r="P161" s="71">
        <v>16302</v>
      </c>
      <c r="Q161" s="68">
        <v>8815.6299999999992</v>
      </c>
      <c r="R161" s="68">
        <v>8780.49</v>
      </c>
      <c r="T161" s="68">
        <f t="shared" si="12"/>
        <v>33898.119999999995</v>
      </c>
    </row>
    <row r="162" spans="2:20" ht="25.2" x14ac:dyDescent="0.3">
      <c r="B162" s="82"/>
      <c r="C162" s="24" t="s">
        <v>240</v>
      </c>
      <c r="D162" s="24" t="s">
        <v>181</v>
      </c>
      <c r="E162" s="33" t="s">
        <v>241</v>
      </c>
      <c r="F162" s="89"/>
      <c r="G162" s="36">
        <v>10899564</v>
      </c>
      <c r="H162" s="28">
        <v>0</v>
      </c>
      <c r="I162" s="89"/>
      <c r="J162" s="27">
        <v>10899564</v>
      </c>
      <c r="K162" s="27">
        <v>8750600.9299999997</v>
      </c>
      <c r="L162" s="29">
        <f t="shared" si="11"/>
        <v>0.80283953835217625</v>
      </c>
      <c r="M162" s="26"/>
      <c r="N162" s="49">
        <f t="shared" si="14"/>
        <v>2148963.0700000003</v>
      </c>
      <c r="P162" s="71">
        <v>15726.65</v>
      </c>
      <c r="Q162" s="68">
        <v>8712.9399999999987</v>
      </c>
      <c r="R162" s="68">
        <v>8781.59</v>
      </c>
      <c r="T162" s="68">
        <f t="shared" si="12"/>
        <v>33221.179999999993</v>
      </c>
    </row>
    <row r="163" spans="2:20" ht="25.2" x14ac:dyDescent="0.3">
      <c r="B163" s="82"/>
      <c r="C163" s="24" t="s">
        <v>240</v>
      </c>
      <c r="D163" s="24" t="s">
        <v>181</v>
      </c>
      <c r="E163" s="33" t="s">
        <v>241</v>
      </c>
      <c r="F163" s="89"/>
      <c r="G163" s="36">
        <v>10899564</v>
      </c>
      <c r="H163" s="28">
        <v>0</v>
      </c>
      <c r="I163" s="89"/>
      <c r="J163" s="27">
        <v>10899564</v>
      </c>
      <c r="K163" s="27">
        <v>8750599.6937600002</v>
      </c>
      <c r="L163" s="29">
        <f t="shared" si="11"/>
        <v>0.8028394249311257</v>
      </c>
      <c r="M163" s="26"/>
      <c r="N163" s="49">
        <f t="shared" si="14"/>
        <v>2148964.3062399998</v>
      </c>
      <c r="P163" s="71">
        <v>15917.26</v>
      </c>
      <c r="Q163" s="68">
        <v>8759.86</v>
      </c>
      <c r="R163" s="68">
        <v>8781.5</v>
      </c>
      <c r="T163" s="68">
        <f t="shared" si="12"/>
        <v>33458.620000000003</v>
      </c>
    </row>
    <row r="164" spans="2:20" ht="25.2" x14ac:dyDescent="0.3">
      <c r="B164" s="82"/>
      <c r="C164" s="24" t="s">
        <v>240</v>
      </c>
      <c r="D164" s="24" t="s">
        <v>181</v>
      </c>
      <c r="E164" s="33" t="s">
        <v>241</v>
      </c>
      <c r="F164" s="89"/>
      <c r="G164" s="36">
        <v>10899564</v>
      </c>
      <c r="H164" s="28">
        <v>0</v>
      </c>
      <c r="I164" s="89"/>
      <c r="J164" s="36">
        <v>10899564</v>
      </c>
      <c r="K164" s="27">
        <v>8750599.0800000001</v>
      </c>
      <c r="L164" s="29">
        <f t="shared" si="11"/>
        <v>0.80283936862061644</v>
      </c>
      <c r="M164" s="26"/>
      <c r="N164" s="49">
        <f t="shared" si="14"/>
        <v>2148964.92</v>
      </c>
      <c r="P164" s="71">
        <v>15716.55</v>
      </c>
      <c r="Q164" s="68">
        <v>8717.42</v>
      </c>
      <c r="R164" s="68">
        <v>8786.1299999999992</v>
      </c>
      <c r="T164" s="68">
        <f t="shared" si="12"/>
        <v>33220.1</v>
      </c>
    </row>
    <row r="165" spans="2:20" ht="25.2" x14ac:dyDescent="0.3">
      <c r="B165" s="82"/>
      <c r="C165" s="24" t="s">
        <v>240</v>
      </c>
      <c r="D165" s="24" t="s">
        <v>181</v>
      </c>
      <c r="E165" s="33" t="s">
        <v>241</v>
      </c>
      <c r="F165" s="89"/>
      <c r="G165" s="36">
        <v>10899564</v>
      </c>
      <c r="H165" s="28">
        <v>0</v>
      </c>
      <c r="I165" s="89"/>
      <c r="J165" s="27">
        <v>10899564</v>
      </c>
      <c r="K165" s="27">
        <v>8750599.0800000001</v>
      </c>
      <c r="L165" s="29">
        <f t="shared" si="11"/>
        <v>0.80283936862061644</v>
      </c>
      <c r="M165" s="26"/>
      <c r="N165" s="49">
        <f t="shared" si="14"/>
        <v>2148964.92</v>
      </c>
      <c r="O165" s="52"/>
      <c r="P165" s="71">
        <v>15866.85</v>
      </c>
      <c r="Q165" s="68">
        <v>8739.5</v>
      </c>
      <c r="R165" s="68">
        <v>8782.52</v>
      </c>
      <c r="T165" s="68">
        <f t="shared" si="12"/>
        <v>33388.869999999995</v>
      </c>
    </row>
    <row r="166" spans="2:20" ht="25.2" x14ac:dyDescent="0.3">
      <c r="B166" s="82"/>
      <c r="C166" s="24" t="s">
        <v>240</v>
      </c>
      <c r="D166" s="24" t="s">
        <v>181</v>
      </c>
      <c r="E166" s="33" t="s">
        <v>241</v>
      </c>
      <c r="F166" s="89"/>
      <c r="G166" s="36">
        <v>10899564</v>
      </c>
      <c r="H166" s="28">
        <v>0</v>
      </c>
      <c r="I166" s="89"/>
      <c r="J166" s="27">
        <v>10899564</v>
      </c>
      <c r="K166" s="27">
        <v>8750418.9800000004</v>
      </c>
      <c r="L166" s="29">
        <f t="shared" si="11"/>
        <v>0.80282284502389278</v>
      </c>
      <c r="M166" s="26"/>
      <c r="N166" s="49">
        <f t="shared" si="14"/>
        <v>2149145.0199999996</v>
      </c>
      <c r="P166" s="71">
        <v>15707.48</v>
      </c>
      <c r="Q166" s="68">
        <v>8710.369999999999</v>
      </c>
      <c r="R166" s="68">
        <v>8779.0400000000009</v>
      </c>
      <c r="T166" s="68">
        <f t="shared" si="12"/>
        <v>33196.89</v>
      </c>
    </row>
    <row r="167" spans="2:20" ht="25.2" x14ac:dyDescent="0.3">
      <c r="B167" s="82"/>
      <c r="C167" s="24" t="s">
        <v>240</v>
      </c>
      <c r="D167" s="24" t="s">
        <v>181</v>
      </c>
      <c r="E167" s="33" t="s">
        <v>241</v>
      </c>
      <c r="F167" s="86"/>
      <c r="G167" s="36">
        <v>10899564</v>
      </c>
      <c r="H167" s="28">
        <v>0</v>
      </c>
      <c r="I167" s="86"/>
      <c r="J167" s="27">
        <f>8512564+2387000</f>
        <v>10899564</v>
      </c>
      <c r="K167" s="27">
        <v>8750599.6899999995</v>
      </c>
      <c r="L167" s="29">
        <f t="shared" si="11"/>
        <v>0.80283942458615776</v>
      </c>
      <c r="M167" s="26"/>
      <c r="N167" s="49">
        <f t="shared" si="14"/>
        <v>2148964.3100000005</v>
      </c>
      <c r="P167" s="71">
        <v>16349.87</v>
      </c>
      <c r="Q167" s="68">
        <v>8838.52</v>
      </c>
      <c r="R167" s="68">
        <v>8779.7100000000009</v>
      </c>
      <c r="T167" s="68">
        <f t="shared" si="12"/>
        <v>33968.1</v>
      </c>
    </row>
    <row r="168" spans="2:20" ht="25.2" x14ac:dyDescent="0.3">
      <c r="B168" s="57">
        <v>124</v>
      </c>
      <c r="C168" s="24" t="s">
        <v>242</v>
      </c>
      <c r="D168" s="24" t="s">
        <v>181</v>
      </c>
      <c r="E168" s="33" t="s">
        <v>243</v>
      </c>
      <c r="F168" s="34">
        <v>938189447</v>
      </c>
      <c r="G168" s="36">
        <v>242288245</v>
      </c>
      <c r="H168" s="28">
        <v>0</v>
      </c>
      <c r="I168" s="34">
        <f>+F168+G168+H168</f>
        <v>1180477692</v>
      </c>
      <c r="J168" s="27">
        <f>80988245+161300000</f>
        <v>242288245</v>
      </c>
      <c r="K168" s="27">
        <v>208792217.32999998</v>
      </c>
      <c r="L168" s="29">
        <f t="shared" si="11"/>
        <v>0.86175132982617453</v>
      </c>
      <c r="M168" s="26"/>
      <c r="N168" s="49">
        <f t="shared" si="14"/>
        <v>33496027.670000017</v>
      </c>
      <c r="P168" s="71">
        <v>149069.5</v>
      </c>
      <c r="Q168" s="68">
        <v>129551.91</v>
      </c>
      <c r="R168" s="68">
        <v>130556.53</v>
      </c>
      <c r="T168" s="68">
        <f t="shared" si="12"/>
        <v>409177.94000000006</v>
      </c>
    </row>
    <row r="169" spans="2:20" ht="37.799999999999997" x14ac:dyDescent="0.3">
      <c r="B169" s="57">
        <v>125</v>
      </c>
      <c r="C169" s="24" t="s">
        <v>244</v>
      </c>
      <c r="D169" s="24" t="s">
        <v>181</v>
      </c>
      <c r="E169" s="33" t="s">
        <v>245</v>
      </c>
      <c r="F169" s="34">
        <v>581962993</v>
      </c>
      <c r="G169" s="36">
        <v>601169805</v>
      </c>
      <c r="H169" s="28">
        <v>0</v>
      </c>
      <c r="I169" s="34">
        <f t="shared" ref="I169:I185" si="15">+F169+G169+H169</f>
        <v>1183132798</v>
      </c>
      <c r="J169" s="27">
        <v>601169805</v>
      </c>
      <c r="K169" s="27">
        <v>568010677.09679997</v>
      </c>
      <c r="L169" s="29">
        <f t="shared" si="11"/>
        <v>0.9448423263653436</v>
      </c>
      <c r="M169" s="26"/>
      <c r="N169" s="49">
        <f t="shared" si="14"/>
        <v>33159127.90320003</v>
      </c>
      <c r="P169" s="71">
        <v>877256.79</v>
      </c>
      <c r="Q169" s="68">
        <v>225071.78</v>
      </c>
      <c r="R169" s="68">
        <v>226877.23</v>
      </c>
      <c r="T169" s="68">
        <f t="shared" si="12"/>
        <v>1329205.8</v>
      </c>
    </row>
    <row r="170" spans="2:20" ht="25.2" x14ac:dyDescent="0.3">
      <c r="B170" s="57">
        <v>126</v>
      </c>
      <c r="C170" s="24" t="s">
        <v>248</v>
      </c>
      <c r="D170" s="24" t="s">
        <v>181</v>
      </c>
      <c r="E170" s="33" t="s">
        <v>249</v>
      </c>
      <c r="F170" s="34">
        <v>1816811288</v>
      </c>
      <c r="G170" s="36">
        <v>916659831</v>
      </c>
      <c r="H170" s="28">
        <v>0</v>
      </c>
      <c r="I170" s="34">
        <f>+F170+G170+H170</f>
        <v>2733471119</v>
      </c>
      <c r="J170" s="36">
        <v>916659831</v>
      </c>
      <c r="K170" s="27">
        <v>807790850</v>
      </c>
      <c r="L170" s="29">
        <f t="shared" si="11"/>
        <v>0.88123295325242634</v>
      </c>
      <c r="M170" s="26"/>
      <c r="N170" s="49">
        <f t="shared" si="14"/>
        <v>108868981</v>
      </c>
      <c r="P170" s="71">
        <v>916428.34</v>
      </c>
      <c r="Q170" s="68">
        <v>482167.11</v>
      </c>
      <c r="R170" s="68">
        <v>485966.32</v>
      </c>
      <c r="T170" s="68">
        <f t="shared" si="12"/>
        <v>1884561.77</v>
      </c>
    </row>
    <row r="171" spans="2:20" ht="37.799999999999997" x14ac:dyDescent="0.3">
      <c r="B171" s="57">
        <v>127</v>
      </c>
      <c r="C171" s="24" t="s">
        <v>250</v>
      </c>
      <c r="D171" s="24" t="s">
        <v>181</v>
      </c>
      <c r="E171" s="33" t="s">
        <v>251</v>
      </c>
      <c r="F171" s="34">
        <v>2185694543</v>
      </c>
      <c r="G171" s="36">
        <f>554193991+97858210</f>
        <v>652052201</v>
      </c>
      <c r="H171" s="28">
        <v>0</v>
      </c>
      <c r="I171" s="34">
        <f t="shared" si="15"/>
        <v>2837746744</v>
      </c>
      <c r="J171" s="27">
        <f>554193991+97858210</f>
        <v>652052201</v>
      </c>
      <c r="K171" s="27">
        <v>28216188.039999999</v>
      </c>
      <c r="L171" s="29">
        <f t="shared" si="11"/>
        <v>4.3272897471593685E-2</v>
      </c>
      <c r="M171" s="26"/>
      <c r="N171" s="49">
        <f t="shared" si="14"/>
        <v>623836012.96000004</v>
      </c>
      <c r="P171" s="71">
        <v>2418702.33</v>
      </c>
      <c r="Q171" s="68">
        <v>2107926.5699999998</v>
      </c>
      <c r="R171" s="68">
        <v>2124536.1</v>
      </c>
      <c r="T171" s="68">
        <f t="shared" si="12"/>
        <v>6651165</v>
      </c>
    </row>
    <row r="172" spans="2:20" ht="25.2" x14ac:dyDescent="0.3">
      <c r="B172" s="57">
        <v>128</v>
      </c>
      <c r="C172" s="24" t="s">
        <v>252</v>
      </c>
      <c r="D172" s="24" t="s">
        <v>181</v>
      </c>
      <c r="E172" s="33" t="s">
        <v>253</v>
      </c>
      <c r="F172" s="34">
        <v>164790000</v>
      </c>
      <c r="G172" s="36">
        <v>42513901</v>
      </c>
      <c r="H172" s="28">
        <v>0</v>
      </c>
      <c r="I172" s="34">
        <f t="shared" si="15"/>
        <v>207303901</v>
      </c>
      <c r="J172" s="27">
        <f>39963067+2550834</f>
        <v>42513901</v>
      </c>
      <c r="K172" s="36">
        <v>42512900</v>
      </c>
      <c r="L172" s="29">
        <f t="shared" si="11"/>
        <v>0.99997645476005603</v>
      </c>
      <c r="M172" s="26"/>
      <c r="N172" s="49">
        <f t="shared" si="14"/>
        <v>1001</v>
      </c>
      <c r="O172" s="52"/>
      <c r="P172" s="71">
        <v>33606.17</v>
      </c>
      <c r="Q172" s="68">
        <v>29288.59</v>
      </c>
      <c r="R172" s="68">
        <v>18470.09</v>
      </c>
      <c r="T172" s="68">
        <f t="shared" si="12"/>
        <v>81364.849999999991</v>
      </c>
    </row>
    <row r="173" spans="2:20" ht="25.2" x14ac:dyDescent="0.3">
      <c r="B173" s="57">
        <v>129</v>
      </c>
      <c r="C173" s="24" t="s">
        <v>254</v>
      </c>
      <c r="D173" s="24" t="s">
        <v>181</v>
      </c>
      <c r="E173" s="33" t="s">
        <v>255</v>
      </c>
      <c r="F173" s="34">
        <v>1734315516</v>
      </c>
      <c r="G173" s="36">
        <v>483099250</v>
      </c>
      <c r="H173" s="28">
        <v>0</v>
      </c>
      <c r="I173" s="34">
        <f t="shared" si="15"/>
        <v>2217414766</v>
      </c>
      <c r="J173" s="27">
        <v>483099250</v>
      </c>
      <c r="K173" s="27">
        <v>13509870</v>
      </c>
      <c r="L173" s="29">
        <f t="shared" si="11"/>
        <v>2.7964998910679328E-2</v>
      </c>
      <c r="M173" s="26"/>
      <c r="N173" s="49">
        <f t="shared" si="14"/>
        <v>469589380</v>
      </c>
      <c r="P173" s="71">
        <v>1800011.5999999999</v>
      </c>
      <c r="Q173" s="68">
        <v>1568730.6</v>
      </c>
      <c r="R173" s="68">
        <v>1581091.44</v>
      </c>
      <c r="T173" s="68">
        <f t="shared" si="12"/>
        <v>4949833.6400000006</v>
      </c>
    </row>
    <row r="174" spans="2:20" ht="37.799999999999997" x14ac:dyDescent="0.3">
      <c r="B174" s="57">
        <v>130</v>
      </c>
      <c r="C174" s="24" t="s">
        <v>256</v>
      </c>
      <c r="D174" s="24" t="s">
        <v>181</v>
      </c>
      <c r="E174" s="33" t="s">
        <v>257</v>
      </c>
      <c r="F174" s="34">
        <v>1749567100</v>
      </c>
      <c r="G174" s="36">
        <v>449975335</v>
      </c>
      <c r="H174" s="28">
        <v>0</v>
      </c>
      <c r="I174" s="34">
        <f t="shared" si="15"/>
        <v>2199542435</v>
      </c>
      <c r="J174" s="27">
        <v>449975335</v>
      </c>
      <c r="K174" s="27">
        <v>12583560</v>
      </c>
      <c r="L174" s="29">
        <f t="shared" si="11"/>
        <v>2.7964999459359256E-2</v>
      </c>
      <c r="M174" s="26"/>
      <c r="N174" s="49">
        <f t="shared" si="14"/>
        <v>437391775</v>
      </c>
      <c r="P174" s="71">
        <v>1676469.1</v>
      </c>
      <c r="Q174" s="68">
        <v>1461061.86</v>
      </c>
      <c r="R174" s="68">
        <v>1472574.39</v>
      </c>
      <c r="T174" s="68">
        <f t="shared" si="12"/>
        <v>4610105.3499999996</v>
      </c>
    </row>
    <row r="175" spans="2:20" ht="25.2" x14ac:dyDescent="0.3">
      <c r="B175" s="57">
        <v>131</v>
      </c>
      <c r="C175" s="24" t="s">
        <v>258</v>
      </c>
      <c r="D175" s="24" t="s">
        <v>181</v>
      </c>
      <c r="E175" s="33" t="s">
        <v>259</v>
      </c>
      <c r="F175" s="34">
        <v>1707857342</v>
      </c>
      <c r="G175" s="36">
        <v>437239462</v>
      </c>
      <c r="H175" s="28">
        <v>0</v>
      </c>
      <c r="I175" s="34">
        <f t="shared" si="15"/>
        <v>2145096804</v>
      </c>
      <c r="J175" s="27">
        <v>437239462</v>
      </c>
      <c r="K175" s="27">
        <v>220137906</v>
      </c>
      <c r="L175" s="29">
        <f t="shared" si="11"/>
        <v>0.50347218202368016</v>
      </c>
      <c r="M175" s="26"/>
      <c r="N175" s="49">
        <f t="shared" si="14"/>
        <v>217101556</v>
      </c>
      <c r="P175" s="71">
        <v>1406648.94</v>
      </c>
      <c r="Q175" s="68">
        <v>1225361.54</v>
      </c>
      <c r="R175" s="68">
        <v>1235016.83</v>
      </c>
      <c r="T175" s="68">
        <f t="shared" si="12"/>
        <v>3867027.31</v>
      </c>
    </row>
    <row r="176" spans="2:20" ht="25.2" x14ac:dyDescent="0.3">
      <c r="B176" s="57">
        <v>132</v>
      </c>
      <c r="C176" s="24" t="s">
        <v>260</v>
      </c>
      <c r="D176" s="24" t="s">
        <v>181</v>
      </c>
      <c r="E176" s="33" t="s">
        <v>261</v>
      </c>
      <c r="F176" s="34">
        <v>1283770000</v>
      </c>
      <c r="G176" s="36">
        <v>334983217</v>
      </c>
      <c r="H176" s="28">
        <v>0</v>
      </c>
      <c r="I176" s="34">
        <f t="shared" si="15"/>
        <v>1618753217</v>
      </c>
      <c r="J176" s="27">
        <v>331633385</v>
      </c>
      <c r="K176" s="27">
        <v>56369385</v>
      </c>
      <c r="L176" s="29">
        <f t="shared" si="11"/>
        <v>0.16827525123445214</v>
      </c>
      <c r="M176" s="26"/>
      <c r="N176" s="49">
        <f t="shared" si="14"/>
        <v>275264000</v>
      </c>
      <c r="O176" s="52"/>
      <c r="P176" s="71">
        <v>1223876.52</v>
      </c>
      <c r="Q176" s="68">
        <v>954652.44</v>
      </c>
      <c r="R176" s="68">
        <v>921900.83</v>
      </c>
      <c r="T176" s="68">
        <f t="shared" si="12"/>
        <v>3100429.79</v>
      </c>
    </row>
    <row r="177" spans="2:20" ht="25.2" x14ac:dyDescent="0.3">
      <c r="B177" s="57">
        <v>133</v>
      </c>
      <c r="C177" s="24" t="s">
        <v>262</v>
      </c>
      <c r="D177" s="24" t="s">
        <v>181</v>
      </c>
      <c r="E177" s="33" t="s">
        <v>263</v>
      </c>
      <c r="F177" s="34">
        <v>115315000</v>
      </c>
      <c r="G177" s="36">
        <v>29972344</v>
      </c>
      <c r="H177" s="28">
        <v>0</v>
      </c>
      <c r="I177" s="34">
        <f t="shared" si="15"/>
        <v>145287344</v>
      </c>
      <c r="J177" s="36">
        <v>29972344</v>
      </c>
      <c r="K177" s="27">
        <v>15395571.55996</v>
      </c>
      <c r="L177" s="29">
        <f t="shared" si="11"/>
        <v>0.51365924400040253</v>
      </c>
      <c r="M177" s="26"/>
      <c r="N177" s="49">
        <f t="shared" si="14"/>
        <v>14576772.44004</v>
      </c>
      <c r="P177" s="71">
        <v>93866.31</v>
      </c>
      <c r="Q177" s="68">
        <v>81780.72</v>
      </c>
      <c r="R177" s="68">
        <v>78587.66</v>
      </c>
      <c r="T177" s="68">
        <f t="shared" si="12"/>
        <v>254234.69</v>
      </c>
    </row>
    <row r="178" spans="2:20" ht="25.2" x14ac:dyDescent="0.3">
      <c r="B178" s="57">
        <v>134</v>
      </c>
      <c r="C178" s="24" t="s">
        <v>265</v>
      </c>
      <c r="D178" s="24" t="s">
        <v>181</v>
      </c>
      <c r="E178" s="33" t="s">
        <v>266</v>
      </c>
      <c r="F178" s="34">
        <v>1712603956</v>
      </c>
      <c r="G178" s="36">
        <v>681815160</v>
      </c>
      <c r="H178" s="28">
        <v>0</v>
      </c>
      <c r="I178" s="34">
        <f t="shared" si="15"/>
        <v>2394419116</v>
      </c>
      <c r="J178" s="36">
        <v>681815160</v>
      </c>
      <c r="K178" s="27">
        <v>16022656</v>
      </c>
      <c r="L178" s="29">
        <f t="shared" si="11"/>
        <v>2.3499999618664977E-2</v>
      </c>
      <c r="M178" s="26"/>
      <c r="N178" s="49">
        <f t="shared" si="14"/>
        <v>665792504</v>
      </c>
      <c r="P178" s="71">
        <v>2456541.63</v>
      </c>
      <c r="Q178" s="68">
        <v>2140903.9500000002</v>
      </c>
      <c r="R178" s="68">
        <v>2157773.29</v>
      </c>
      <c r="T178" s="68">
        <f t="shared" si="12"/>
        <v>6755218.8700000001</v>
      </c>
    </row>
    <row r="179" spans="2:20" ht="25.2" x14ac:dyDescent="0.3">
      <c r="B179" s="57">
        <v>135</v>
      </c>
      <c r="C179" s="24" t="s">
        <v>267</v>
      </c>
      <c r="D179" s="24" t="s">
        <v>268</v>
      </c>
      <c r="E179" s="33" t="s">
        <v>269</v>
      </c>
      <c r="F179" s="34">
        <v>10648241897</v>
      </c>
      <c r="G179" s="36">
        <v>2738646730</v>
      </c>
      <c r="H179" s="28">
        <v>0</v>
      </c>
      <c r="I179" s="34">
        <f t="shared" si="15"/>
        <v>13386888627</v>
      </c>
      <c r="J179" s="36">
        <v>2560634693</v>
      </c>
      <c r="K179" s="27">
        <v>71608149</v>
      </c>
      <c r="L179" s="29">
        <f t="shared" si="11"/>
        <v>2.6147274935310841E-2</v>
      </c>
      <c r="M179" s="26"/>
      <c r="N179" s="49">
        <f t="shared" si="14"/>
        <v>2489026544</v>
      </c>
      <c r="P179" s="71">
        <v>12961263.57</v>
      </c>
      <c r="Q179" s="68">
        <v>11607045.43</v>
      </c>
      <c r="R179" s="68">
        <v>11987722.189999999</v>
      </c>
      <c r="T179" s="68">
        <f t="shared" si="12"/>
        <v>36556031.189999998</v>
      </c>
    </row>
    <row r="180" spans="2:20" ht="25.2" x14ac:dyDescent="0.3">
      <c r="B180" s="57">
        <v>136</v>
      </c>
      <c r="C180" s="24" t="s">
        <v>270</v>
      </c>
      <c r="D180" s="24" t="s">
        <v>181</v>
      </c>
      <c r="E180" s="33" t="s">
        <v>271</v>
      </c>
      <c r="F180" s="34">
        <v>10509829923</v>
      </c>
      <c r="G180" s="36">
        <v>2703048225</v>
      </c>
      <c r="H180" s="28">
        <v>0</v>
      </c>
      <c r="I180" s="34">
        <f t="shared" si="15"/>
        <v>13212878148</v>
      </c>
      <c r="J180" s="36">
        <v>2703048225</v>
      </c>
      <c r="K180" s="27">
        <v>75590743</v>
      </c>
      <c r="L180" s="29">
        <f t="shared" si="11"/>
        <v>2.7964999773542699E-2</v>
      </c>
      <c r="M180" s="26"/>
      <c r="N180" s="49">
        <f t="shared" si="14"/>
        <v>2627457482</v>
      </c>
      <c r="P180" s="71">
        <v>9860742.2400000002</v>
      </c>
      <c r="Q180" s="68">
        <v>16723072.449999999</v>
      </c>
      <c r="R180" s="68">
        <v>12999323.890000001</v>
      </c>
      <c r="T180" s="68">
        <f t="shared" si="12"/>
        <v>39583138.579999998</v>
      </c>
    </row>
    <row r="181" spans="2:20" ht="37.799999999999997" x14ac:dyDescent="0.3">
      <c r="B181" s="57">
        <v>137</v>
      </c>
      <c r="C181" s="40" t="s">
        <v>275</v>
      </c>
      <c r="D181" s="24" t="s">
        <v>181</v>
      </c>
      <c r="E181" s="33" t="s">
        <v>272</v>
      </c>
      <c r="F181" s="34">
        <v>2523558983</v>
      </c>
      <c r="G181" s="36">
        <v>665682209</v>
      </c>
      <c r="H181" s="28">
        <v>0</v>
      </c>
      <c r="I181" s="34">
        <f t="shared" si="15"/>
        <v>3189241192</v>
      </c>
      <c r="J181" s="36">
        <v>649040152</v>
      </c>
      <c r="K181" s="27">
        <v>18150408</v>
      </c>
      <c r="L181" s="29">
        <f t="shared" si="11"/>
        <v>2.7265875149744313E-2</v>
      </c>
      <c r="M181" s="26"/>
      <c r="N181" s="49">
        <f t="shared" si="14"/>
        <v>630889744</v>
      </c>
      <c r="P181" s="71">
        <v>2299856.9500000002</v>
      </c>
      <c r="Q181" s="68">
        <v>2004351.46</v>
      </c>
      <c r="R181" s="68">
        <v>2020144.85</v>
      </c>
      <c r="T181" s="68">
        <f t="shared" si="12"/>
        <v>6324353.2599999998</v>
      </c>
    </row>
    <row r="182" spans="2:20" ht="63" x14ac:dyDescent="0.3">
      <c r="B182" s="57">
        <v>138</v>
      </c>
      <c r="C182" s="40" t="s">
        <v>276</v>
      </c>
      <c r="D182" s="24" t="s">
        <v>181</v>
      </c>
      <c r="E182" s="33" t="s">
        <v>273</v>
      </c>
      <c r="F182" s="34">
        <v>13174195226</v>
      </c>
      <c r="G182" s="36">
        <v>2000000000</v>
      </c>
      <c r="H182" s="28">
        <v>0</v>
      </c>
      <c r="I182" s="34">
        <f t="shared" si="15"/>
        <v>15174195226</v>
      </c>
      <c r="J182" s="36">
        <v>2000000000</v>
      </c>
      <c r="K182" s="27">
        <v>55930000</v>
      </c>
      <c r="L182" s="29">
        <f t="shared" si="11"/>
        <v>2.7965E-2</v>
      </c>
      <c r="M182" s="26"/>
      <c r="N182" s="49">
        <f t="shared" si="14"/>
        <v>1944070000</v>
      </c>
      <c r="P182" s="71">
        <v>8278546.9100000001</v>
      </c>
      <c r="Q182" s="68">
        <v>7303542.8399999999</v>
      </c>
      <c r="R182" s="68">
        <v>7463444.4100000001</v>
      </c>
      <c r="T182" s="68">
        <f t="shared" si="12"/>
        <v>23045534.16</v>
      </c>
    </row>
    <row r="183" spans="2:20" ht="37.799999999999997" x14ac:dyDescent="0.3">
      <c r="B183" s="57">
        <v>139</v>
      </c>
      <c r="C183" s="40" t="s">
        <v>277</v>
      </c>
      <c r="D183" s="24" t="s">
        <v>181</v>
      </c>
      <c r="E183" s="33" t="s">
        <v>274</v>
      </c>
      <c r="F183" s="34">
        <v>444475502</v>
      </c>
      <c r="G183" s="36">
        <v>61000000</v>
      </c>
      <c r="H183" s="28">
        <v>0</v>
      </c>
      <c r="I183" s="34">
        <f t="shared" si="15"/>
        <v>505475502</v>
      </c>
      <c r="J183" s="36">
        <v>59780000</v>
      </c>
      <c r="K183" s="27">
        <v>1671748</v>
      </c>
      <c r="L183" s="29">
        <f t="shared" si="11"/>
        <v>2.7405704918032788E-2</v>
      </c>
      <c r="M183" s="26"/>
      <c r="N183" s="49">
        <f t="shared" si="14"/>
        <v>58108252</v>
      </c>
      <c r="P183" s="71">
        <v>212518.71</v>
      </c>
      <c r="Q183" s="68">
        <v>185212.46</v>
      </c>
      <c r="R183" s="68">
        <v>186671.85</v>
      </c>
      <c r="T183" s="68">
        <f t="shared" si="12"/>
        <v>584403.02</v>
      </c>
    </row>
    <row r="184" spans="2:20" ht="37.799999999999997" x14ac:dyDescent="0.3">
      <c r="B184" s="57">
        <v>140</v>
      </c>
      <c r="C184" s="40" t="s">
        <v>278</v>
      </c>
      <c r="D184" s="24" t="s">
        <v>181</v>
      </c>
      <c r="E184" s="33" t="s">
        <v>279</v>
      </c>
      <c r="F184" s="34">
        <v>939286636</v>
      </c>
      <c r="G184" s="36">
        <v>700000000</v>
      </c>
      <c r="H184" s="28">
        <v>0</v>
      </c>
      <c r="I184" s="34">
        <f t="shared" si="15"/>
        <v>1639286636</v>
      </c>
      <c r="J184" s="36">
        <v>700000000</v>
      </c>
      <c r="K184" s="27">
        <v>16515800</v>
      </c>
      <c r="L184" s="29">
        <f t="shared" si="11"/>
        <v>2.3594E-2</v>
      </c>
      <c r="M184" s="26"/>
      <c r="N184" s="49">
        <f t="shared" si="14"/>
        <v>683484200</v>
      </c>
      <c r="P184" s="71">
        <f>1729687.58+735206.62</f>
        <v>2464894.2000000002</v>
      </c>
      <c r="Q184" s="68">
        <v>2148183.29</v>
      </c>
      <c r="R184" s="68">
        <v>2165110.0099999998</v>
      </c>
      <c r="T184" s="68">
        <f t="shared" si="12"/>
        <v>6778187.5</v>
      </c>
    </row>
    <row r="185" spans="2:20" ht="50.4" x14ac:dyDescent="0.3">
      <c r="B185" s="57">
        <v>141</v>
      </c>
      <c r="C185" s="40" t="s">
        <v>280</v>
      </c>
      <c r="D185" s="24" t="s">
        <v>181</v>
      </c>
      <c r="E185" s="33" t="s">
        <v>281</v>
      </c>
      <c r="F185" s="34">
        <v>409393758</v>
      </c>
      <c r="G185" s="36">
        <v>90809271</v>
      </c>
      <c r="H185" s="28">
        <v>0</v>
      </c>
      <c r="I185" s="34">
        <f t="shared" si="15"/>
        <v>500203029</v>
      </c>
      <c r="J185" s="36">
        <v>90809271</v>
      </c>
      <c r="K185" s="27">
        <v>2549638.92</v>
      </c>
      <c r="L185" s="29">
        <f t="shared" si="11"/>
        <v>2.807685704249294E-2</v>
      </c>
      <c r="M185" s="26"/>
      <c r="N185" s="49">
        <f t="shared" si="14"/>
        <v>88259632.079999998</v>
      </c>
      <c r="P185" s="71">
        <v>318466.89</v>
      </c>
      <c r="Q185" s="68">
        <v>277048.57</v>
      </c>
      <c r="R185" s="68">
        <v>279231.57</v>
      </c>
      <c r="T185" s="68">
        <f t="shared" si="12"/>
        <v>874747.03</v>
      </c>
    </row>
    <row r="186" spans="2:20" s="43" customFormat="1" ht="21.75" customHeight="1" x14ac:dyDescent="0.3">
      <c r="C186" s="83" t="s">
        <v>290</v>
      </c>
      <c r="D186" s="83"/>
      <c r="E186" s="83"/>
      <c r="F186" s="41">
        <f t="shared" ref="F186:K186" si="16">SUM(F5:F185)</f>
        <v>233165499695.85001</v>
      </c>
      <c r="G186" s="41">
        <f t="shared" si="16"/>
        <v>107087940664.90996</v>
      </c>
      <c r="H186" s="41">
        <f t="shared" si="16"/>
        <v>39868898146.110001</v>
      </c>
      <c r="I186" s="41">
        <f t="shared" si="16"/>
        <v>380122338506.87</v>
      </c>
      <c r="J186" s="41">
        <f t="shared" si="16"/>
        <v>102651866150.80997</v>
      </c>
      <c r="K186" s="41">
        <f t="shared" si="16"/>
        <v>80414733546.489868</v>
      </c>
      <c r="L186" s="42">
        <f>+K186/G186</f>
        <v>0.75092240122645082</v>
      </c>
      <c r="M186" s="41">
        <f>SUM(M5:M185)</f>
        <v>9812285091.8454342</v>
      </c>
      <c r="N186" s="41">
        <f>SUM(N5:N185)</f>
        <v>12424847512.25844</v>
      </c>
      <c r="O186" s="53"/>
      <c r="P186" s="41">
        <f t="shared" ref="P186:R186" si="17">+SUBTOTAL(9,P5:P185)</f>
        <v>71248060.600000009</v>
      </c>
      <c r="Q186" s="41">
        <f t="shared" si="17"/>
        <v>72600723.109999999</v>
      </c>
      <c r="R186" s="41">
        <f t="shared" si="17"/>
        <v>66187943.699999996</v>
      </c>
      <c r="T186" s="41">
        <f>+SUBTOTAL(9,T5:T185)</f>
        <v>210036727.41</v>
      </c>
    </row>
    <row r="187" spans="2:20" ht="9" customHeight="1" x14ac:dyDescent="0.3">
      <c r="C187" s="44"/>
      <c r="F187" s="45"/>
      <c r="G187" s="45"/>
      <c r="H187" s="45"/>
      <c r="I187" s="45"/>
      <c r="J187" s="45"/>
      <c r="K187" s="45"/>
      <c r="L187" s="45"/>
      <c r="M187" s="45"/>
      <c r="N187" s="45"/>
    </row>
    <row r="188" spans="2:20" x14ac:dyDescent="0.3">
      <c r="C188" s="44" t="s">
        <v>291</v>
      </c>
      <c r="F188" s="45"/>
      <c r="G188" s="45"/>
      <c r="H188" s="45"/>
      <c r="I188" s="45"/>
      <c r="J188" s="45"/>
      <c r="K188" s="45"/>
      <c r="L188" s="45"/>
      <c r="M188" s="45"/>
      <c r="N188" s="45"/>
    </row>
    <row r="189" spans="2:20" ht="18" customHeight="1" x14ac:dyDescent="0.3">
      <c r="C189" s="46" t="s">
        <v>301</v>
      </c>
      <c r="K189" s="48"/>
      <c r="P189" s="69" t="s">
        <v>310</v>
      </c>
    </row>
    <row r="190" spans="2:20" ht="18" customHeight="1" x14ac:dyDescent="0.3">
      <c r="C190" s="44"/>
      <c r="K190" s="48"/>
      <c r="P190" s="69" t="s">
        <v>311</v>
      </c>
    </row>
    <row r="191" spans="2:20" ht="15" x14ac:dyDescent="0.35">
      <c r="C191" s="47" t="s">
        <v>292</v>
      </c>
      <c r="K191" s="50"/>
      <c r="P191" s="69" t="s">
        <v>312</v>
      </c>
    </row>
    <row r="192" spans="2:20" ht="13.2" x14ac:dyDescent="0.3">
      <c r="N192" s="48"/>
      <c r="P192" s="70" t="s">
        <v>313</v>
      </c>
    </row>
    <row r="193" spans="16:16" ht="13.2" x14ac:dyDescent="0.3">
      <c r="P193" s="70" t="s">
        <v>314</v>
      </c>
    </row>
    <row r="194" spans="16:16" ht="13.2" x14ac:dyDescent="0.3">
      <c r="P194" s="70" t="s">
        <v>315</v>
      </c>
    </row>
  </sheetData>
  <autoFilter ref="C4:N186" xr:uid="{58BE1E92-07F5-41F3-BD3F-EB3BB18D6AFD}"/>
  <mergeCells count="38">
    <mergeCell ref="F3:I3"/>
    <mergeCell ref="E57:E60"/>
    <mergeCell ref="F57:F60"/>
    <mergeCell ref="I57:I60"/>
    <mergeCell ref="F77:F78"/>
    <mergeCell ref="I77:I78"/>
    <mergeCell ref="C186:E186"/>
    <mergeCell ref="F2:I2"/>
    <mergeCell ref="F151:F152"/>
    <mergeCell ref="I151:I152"/>
    <mergeCell ref="F156:F157"/>
    <mergeCell ref="I156:I157"/>
    <mergeCell ref="F158:F167"/>
    <mergeCell ref="I158:I167"/>
    <mergeCell ref="F105:F111"/>
    <mergeCell ref="I105:I111"/>
    <mergeCell ref="F112:F113"/>
    <mergeCell ref="I112:I113"/>
    <mergeCell ref="F148:F149"/>
    <mergeCell ref="I148:I149"/>
    <mergeCell ref="F85:F93"/>
    <mergeCell ref="I85:I93"/>
    <mergeCell ref="P3:T3"/>
    <mergeCell ref="B158:B167"/>
    <mergeCell ref="B112:B113"/>
    <mergeCell ref="B132:B140"/>
    <mergeCell ref="B148:B149"/>
    <mergeCell ref="B151:B152"/>
    <mergeCell ref="B156:B157"/>
    <mergeCell ref="B57:B60"/>
    <mergeCell ref="B77:B78"/>
    <mergeCell ref="B82:B83"/>
    <mergeCell ref="B85:B93"/>
    <mergeCell ref="B105:B111"/>
    <mergeCell ref="F82:F83"/>
    <mergeCell ref="I82:I83"/>
    <mergeCell ref="F132:F140"/>
    <mergeCell ref="I132:I140"/>
  </mergeCells>
  <pageMargins left="0.7" right="0.7" top="0.75" bottom="0.75" header="0.3" footer="0.3"/>
  <pageSetup orientation="portrait" r:id="rId1"/>
  <ignoredErrors>
    <ignoredError sqref="L18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22" ma:contentTypeDescription="Crear nuevo documento." ma:contentTypeScope="" ma:versionID="115c4d5ef077311f0ccaf801781ea5b8">
  <xsd:schema xmlns:xsd="http://www.w3.org/2001/XMLSchema" xmlns:xs="http://www.w3.org/2001/XMLSchema" xmlns:p="http://schemas.microsoft.com/office/2006/metadata/properties" xmlns:ns1="http://schemas.microsoft.com/sharepoint/v3" xmlns:ns2="a16ba950-d015-4cbc-806e-9cba0f1b5528" xmlns:ns3="47cb3e12-45b3-4531-b84f-87359d4b7239" xmlns:ns4="838bd66f-6e2c-4628-b9f9-6ffebaa227a8" targetNamespace="http://schemas.microsoft.com/office/2006/metadata/properties" ma:root="true" ma:fieldsID="f07a988bf8a860b8b35cda1cba6045c4" ns1:_="" ns2:_="" ns3:_="" ns4:_="">
    <xsd:import namespace="http://schemas.microsoft.com/sharepoint/v3"/>
    <xsd:import namespace="a16ba950-d015-4cbc-806e-9cba0f1b5528"/>
    <xsd:import namespace="47cb3e12-45b3-4531-b84f-87359d4b7239"/>
    <xsd:import namespace="838bd66f-6e2c-4628-b9f9-6ffebaa227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Helga_x0020_Hern_x00e1_ndez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Helga_x0020_Hern_x00e1_ndez" ma:index="16" nillable="true" ma:displayName="Helga Hernández" ma:format="Dropdown" ma:list="UserInfo" ma:SharePointGroup="0" ma:internalName="Helga_x0020_Hern_x00e1_ndez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0c597d8b-bc98-4887-b643-447b6f0135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bd66f-6e2c-4628-b9f9-6ffebaa227a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8278f39a-443e-4925-9d51-d941a5dfb930}" ma:internalName="TaxCatchAll" ma:showField="CatchAllData" ma:web="838bd66f-6e2c-4628-b9f9-6ffebaa227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Helga_x0020_Hern_x00e1_ndez xmlns="47cb3e12-45b3-4531-b84f-87359d4b7239">
      <UserInfo>
        <DisplayName/>
        <AccountId xsi:nil="true"/>
        <AccountType/>
      </UserInfo>
    </Helga_x0020_Hern_x00e1_ndez>
    <lcf76f155ced4ddcb4097134ff3c332f xmlns="47cb3e12-45b3-4531-b84f-87359d4b7239">
      <Terms xmlns="http://schemas.microsoft.com/office/infopath/2007/PartnerControls"/>
    </lcf76f155ced4ddcb4097134ff3c332f>
    <_Flow_SignoffStatus xmlns="47cb3e12-45b3-4531-b84f-87359d4b7239" xsi:nil="true"/>
    <TaxCatchAll xmlns="838bd66f-6e2c-4628-b9f9-6ffebaa227a8" xsi:nil="true"/>
  </documentManagement>
</p:properties>
</file>

<file path=customXml/itemProps1.xml><?xml version="1.0" encoding="utf-8"?>
<ds:datastoreItem xmlns:ds="http://schemas.openxmlformats.org/officeDocument/2006/customXml" ds:itemID="{39443697-6CF7-454E-91BA-EA1AAFFA7356}"/>
</file>

<file path=customXml/itemProps2.xml><?xml version="1.0" encoding="utf-8"?>
<ds:datastoreItem xmlns:ds="http://schemas.openxmlformats.org/officeDocument/2006/customXml" ds:itemID="{908DDD06-A593-41E7-90F9-E5C0D87957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6A45A-A12D-4699-A4B7-5A824E2C75B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Detalle Convenios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Lorena Rangel Gil</dc:creator>
  <cp:lastModifiedBy>Sandra Lorena Rangel Gil</cp:lastModifiedBy>
  <dcterms:created xsi:type="dcterms:W3CDTF">2023-06-07T14:21:30Z</dcterms:created>
  <dcterms:modified xsi:type="dcterms:W3CDTF">2024-05-21T17:39:46Z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</Properties>
</file>