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66925"/>
  <mc:AlternateContent xmlns:mc="http://schemas.openxmlformats.org/markup-compatibility/2006">
    <mc:Choice Requires="x15">
      <x15ac:absPath xmlns:x15ac="http://schemas.microsoft.com/office/spreadsheetml/2010/11/ac" url="https://fonturcolombia-my.sharepoint.com/personal/mlopezc_fontur_com_co/Documents/MLOPEZC/Informes de Evaluación y Seguimiento/EKOGUI/"/>
    </mc:Choice>
  </mc:AlternateContent>
  <xr:revisionPtr revIDLastSave="95" documentId="13_ncr:1_{51163FCA-0DBB-4986-BD9A-2990DBFB7076}" xr6:coauthVersionLast="47" xr6:coauthVersionMax="47" xr10:uidLastSave="{D632262F-7F17-4FAC-AC53-73BBAF663BA0}"/>
  <bookViews>
    <workbookView xWindow="-108" yWindow="-108" windowWidth="23256" windowHeight="12456" tabRatio="777" firstSheet="1"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<sst xmlns="http://schemas.openxmlformats.org/spreadsheetml/2006/main" count="751" uniqueCount="647">
  <si>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</si>
  <si>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</si>
  <si>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</si>
  <si>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</si>
  <si>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</si>
  <si>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</si>
  <si>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</si>
  <si>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</si>
  <si>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</si>
  <si>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</si>
  <si>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</si>
  <si>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</si>
  <si>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</si>
  <si>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</si>
  <si>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</si>
  <si>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</si>
  <si>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</si>
  <si>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</si>
  <si>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</si>
  <si>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</si>
  <si>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</si>
  <si>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</si>
  <si>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</si>
  <si>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</si>
  <si>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</si>
  <si>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</si>
  <si>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</si>
  <si>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</si>
  <si>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</si>
  <si>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</si>
  <si>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</si>
  <si>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</si>
  <si>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</si>
  <si>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</si>
  <si>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</si>
  <si>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</si>
  <si>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</si>
  <si>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</si>
  <si>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</si>
  <si>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</si>
  <si>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</si>
  <si>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</si>
  <si>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</si>
  <si>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</si>
  <si>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</si>
  <si>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</si>
  <si>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</si>
  <si>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</si>
  <si>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</si>
  <si>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</si>
  <si>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</si>
  <si>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</si>
  <si>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</si>
  <si>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</si>
  <si>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</si>
  <si>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</si>
  <si>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</si>
  <si>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</si>
  <si>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</si>
  <si>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</si>
  <si>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</si>
  <si>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</si>
  <si>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</si>
  <si>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</si>
  <si>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</si>
  <si>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</si>
  <si>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</si>
  <si>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</si>
  <si>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</si>
  <si>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</si>
  <si>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</si>
  <si>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</si>
  <si>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</si>
  <si>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</si>
  <si>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</si>
  <si>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</si>
  <si>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</si>
  <si>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</si>
  <si>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</si>
  <si>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</si>
  <si>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</si>
  <si>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</si>
  <si>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</si>
  <si>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</si>
  <si>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</si>
  <si>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</si>
  <si>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</si>
  <si>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</si>
  <si>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</si>
  <si>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</si>
  <si>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</si>
  <si>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</si>
  <si>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</si>
  <si>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</si>
  <si>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</si>
  <si>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</si>
  <si>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</si>
  <si>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</si>
  <si>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</si>
  <si>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</si>
  <si>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</si>
  <si>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</si>
  <si>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</si>
  <si>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</si>
  <si>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</si>
  <si>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</si>
  <si>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</si>
  <si>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</si>
  <si>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</si>
  <si>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</si>
  <si>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</si>
  <si>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</si>
  <si>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</si>
  <si>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</si>
  <si>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</si>
  <si>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</si>
  <si>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</si>
  <si>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</si>
  <si>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</si>
  <si>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</si>
  <si>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</si>
  <si>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</si>
  <si>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</si>
  <si>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</si>
  <si>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</si>
  <si>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</si>
  <si>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</si>
  <si>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</si>
  <si>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</si>
  <si>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</si>
  <si>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</si>
  <si>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</si>
  <si>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</si>
  <si>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</si>
  <si>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</si>
  <si>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</si>
  <si>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</si>
  <si>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</si>
  <si>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</si>
  <si>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</si>
  <si>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</si>
  <si>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</si>
  <si>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</si>
  <si>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</si>
  <si>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</si>
  <si>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</si>
  <si>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</si>
  <si>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</si>
  <si>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</si>
  <si>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</si>
  <si>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</si>
  <si>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</si>
  <si>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</si>
  <si>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</si>
  <si>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</si>
  <si>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</si>
  <si>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</si>
  <si>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</si>
  <si>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</si>
  <si>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</si>
  <si>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</si>
  <si>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</si>
  <si>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</si>
  <si>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</si>
  <si>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</si>
  <si>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</si>
  <si>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</si>
  <si>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</si>
  <si>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</si>
  <si>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</si>
  <si>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</si>
  <si>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</si>
  <si>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</si>
  <si>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</si>
  <si>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</si>
  <si>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</si>
  <si>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</si>
  <si>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</si>
  <si>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</si>
  <si>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</si>
  <si>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</si>
  <si>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</si>
  <si>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</si>
  <si>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</si>
  <si>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</si>
  <si>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</si>
  <si>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</si>
  <si>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</si>
  <si>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</si>
  <si>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</si>
  <si>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</si>
  <si>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</si>
  <si>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</si>
  <si>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</si>
  <si>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</si>
  <si>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</si>
  <si>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</si>
  <si>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</si>
  <si>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</si>
  <si>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</si>
  <si>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</si>
  <si>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</si>
  <si>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</si>
  <si>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</si>
  <si>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</si>
  <si>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</si>
  <si>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</si>
  <si>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</si>
  <si>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</si>
  <si>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</si>
  <si>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</si>
  <si>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</si>
  <si>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</si>
  <si>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</si>
  <si>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</si>
  <si>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</si>
  <si>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</si>
  <si>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</si>
  <si>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</si>
  <si>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</si>
  <si>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</si>
  <si>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</si>
  <si>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</si>
  <si>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</si>
  <si>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</si>
  <si>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</si>
  <si>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</si>
  <si>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</si>
  <si>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</si>
  <si>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</si>
  <si>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</si>
  <si>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</si>
  <si>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</si>
  <si>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</si>
  <si>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</si>
  <si>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</si>
  <si>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</si>
  <si>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</si>
  <si>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</si>
  <si>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</si>
  <si>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</si>
  <si>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</si>
  <si>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</si>
  <si>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</si>
  <si>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</si>
  <si>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</si>
  <si>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</si>
  <si>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</si>
  <si>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</si>
  <si>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</si>
  <si>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</si>
  <si>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</si>
  <si>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</si>
  <si>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</si>
  <si>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</si>
  <si>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</si>
  <si>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</si>
  <si>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</si>
  <si>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</si>
  <si>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</si>
  <si>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</si>
  <si>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</si>
  <si>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</si>
  <si>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</si>
  <si>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</si>
  <si>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</si>
  <si>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</si>
  <si>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</si>
  <si>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</si>
  <si>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</si>
  <si>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</si>
  <si>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</si>
  <si>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</si>
  <si>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</si>
  <si>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</si>
  <si>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</si>
  <si>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</si>
  <si>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</si>
  <si>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</si>
  <si>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</si>
  <si>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</si>
  <si>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</si>
  <si>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</si>
  <si>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</si>
  <si>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</si>
  <si>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</si>
  <si>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</si>
  <si>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</si>
  <si>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</si>
  <si>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</si>
  <si>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</si>
  <si>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</si>
  <si>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</si>
  <si>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</si>
  <si>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</si>
  <si>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</si>
  <si>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</si>
  <si>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</si>
  <si>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</si>
  <si>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</si>
  <si>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</si>
  <si>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</si>
  <si>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</si>
  <si>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</si>
  <si>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</si>
  <si>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</si>
  <si>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</si>
  <si>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</si>
  <si>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</si>
  <si>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</si>
  <si>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</si>
  <si>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</si>
  <si>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</si>
  <si>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</si>
  <si>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</si>
  <si>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</si>
  <si>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</si>
  <si>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</si>
  <si>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</si>
  <si>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</si>
  <si>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</si>
  <si>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</si>
  <si>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</si>
  <si>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</si>
  <si>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</si>
  <si>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</si>
  <si>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</si>
  <si>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</si>
  <si>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</si>
  <si>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</si>
  <si>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</si>
  <si>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</si>
  <si>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</si>
  <si>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</si>
  <si>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</si>
  <si>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</si>
  <si>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</si>
  <si>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</si>
  <si>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</si>
  <si>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</si>
  <si>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</si>
  <si>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</si>
  <si>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</si>
  <si>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</si>
  <si>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</si>
  <si>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</si>
  <si>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</si>
  <si>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</si>
  <si>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</si>
  <si>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</si>
  <si>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</si>
  <si>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</si>
  <si>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</si>
  <si>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</si>
  <si>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</si>
  <si>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</si>
  <si>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</si>
  <si>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</si>
  <si>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</si>
  <si>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</si>
  <si>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</si>
  <si>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</si>
  <si>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</si>
  <si>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</si>
  <si>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</si>
  <si>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</si>
  <si>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</si>
  <si>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</si>
  <si>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</si>
  <si>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</si>
  <si>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</si>
  <si>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</si>
  <si>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</si>
  <si>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</si>
  <si>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</si>
  <si>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</si>
  <si>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</si>
  <si>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</si>
  <si>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</si>
  <si>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</si>
  <si>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</si>
  <si>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</si>
  <si>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</si>
  <si>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</si>
  <si>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</si>
  <si>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</si>
  <si>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</si>
  <si>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</si>
  <si>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</si>
  <si>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</si>
  <si>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</si>
  <si>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</si>
  <si>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</si>
  <si>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</si>
  <si>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</si>
  <si>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</si>
  <si>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</si>
  <si>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</si>
  <si>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</si>
  <si>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</si>
  <si>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</si>
  <si>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</si>
  <si>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</si>
  <si>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</si>
  <si>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</si>
  <si>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</si>
  <si>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</si>
  <si>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</si>
  <si>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</si>
  <si>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</si>
  <si>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</si>
  <si>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</si>
  <si>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</si>
  <si>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</si>
  <si>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</si>
  <si>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</si>
  <si>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</si>
  <si>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</si>
  <si>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</si>
  <si>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</si>
  <si>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</si>
  <si>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</si>
  <si>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</si>
  <si>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</si>
  <si>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</si>
  <si>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</si>
  <si>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</si>
  <si>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</si>
  <si>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</si>
  <si>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</si>
  <si>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</si>
  <si>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</si>
  <si>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</si>
  <si>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</si>
  <si>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</si>
  <si>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</si>
  <si>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</si>
  <si>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</si>
  <si>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</si>
  <si>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</si>
  <si>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</si>
  <si>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</si>
  <si>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</si>
  <si>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</si>
  <si>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</si>
  <si>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</si>
  <si>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</si>
  <si>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</si>
  <si>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</si>
  <si>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</si>
  <si>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</si>
  <si>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</si>
  <si>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</si>
  <si>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</si>
  <si>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</si>
  <si>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</si>
  <si>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</si>
  <si>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</si>
  <si>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</si>
  <si>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</si>
  <si>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</si>
  <si>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</si>
  <si>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</si>
  <si>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</si>
  <si>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</si>
  <si>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</si>
  <si>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</si>
  <si>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</si>
  <si>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</si>
  <si>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</si>
  <si>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</si>
  <si>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</si>
  <si>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</si>
  <si>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</si>
  <si>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</si>
  <si>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</si>
  <si>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</si>
  <si>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</si>
  <si>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</si>
  <si>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</si>
  <si>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</si>
  <si>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</si>
  <si>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</si>
  <si>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</si>
  <si>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</si>
  <si>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</si>
  <si>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</si>
  <si>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</si>
  <si>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</si>
  <si>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</si>
  <si>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</si>
  <si>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</si>
  <si>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</si>
  <si>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</si>
  <si>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</si>
  <si>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</si>
  <si>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</si>
  <si>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</si>
  <si>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</si>
  <si>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</si>
  <si>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</si>
  <si>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</si>
  <si>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</si>
  <si>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</si>
  <si>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</si>
  <si>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</si>
  <si>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</si>
  <si>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</si>
  <si>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</si>
  <si>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</si>
  <si>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</si>
  <si>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</si>
  <si>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</si>
  <si>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</si>
  <si>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</si>
  <si>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</si>
  <si>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</si>
  <si>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</si>
  <si>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</si>
  <si>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</si>
  <si>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</si>
  <si>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</si>
  <si>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</si>
  <si>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</si>
  <si>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</si>
  <si>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</si>
  <si>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</si>
  <si>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</si>
  <si>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</si>
  <si>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</si>
  <si>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</si>
  <si>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</si>
  <si>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</si>
  <si>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</si>
  <si>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</si>
  <si>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</si>
  <si>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</si>
  <si>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</si>
  <si>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</si>
  <si>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</si>
  <si>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</si>
  <si>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</si>
  <si>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</si>
  <si>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</si>
  <si>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</si>
  <si>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</si>
  <si>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</si>
  <si>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</si>
  <si>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</si>
  <si>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</si>
  <si>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</si>
  <si>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</si>
  <si>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</si>
  <si>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</si>
  <si>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</si>
  <si>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</si>
  <si>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</si>
  <si>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</si>
  <si>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</si>
  <si>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</si>
  <si>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</si>
  <si>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</si>
  <si>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</si>
  <si>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</si>
  <si>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</si>
  <si>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</si>
  <si>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</si>
  <si>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</si>
  <si>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</si>
  <si>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</si>
  <si>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</si>
  <si>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</si>
  <si>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</si>
  <si>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</si>
  <si>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</si>
  <si>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</si>
  <si>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</si>
  <si>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</si>
  <si>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</si>
  <si>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</si>
  <si>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</si>
  <si>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</si>
  <si>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</si>
  <si>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</si>
  <si>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</si>
  <si>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</si>
  <si>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</si>
  <si>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</si>
  <si>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</si>
  <si>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</si>
  <si>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</si>
  <si>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</si>
  <si>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</si>
  <si>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</si>
  <si>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</si>
  <si>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</si>
  <si>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</si>
  <si>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</si>
  <si>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</si>
  <si>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</si>
  <si>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</si>
  <si>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</si>
  <si>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</si>
  <si>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</si>
  <si>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</si>
  <si>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</si>
  <si>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</si>
  <si>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</si>
  <si>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</si>
  <si>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</si>
  <si>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</si>
  <si>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</si>
  <si>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</si>
  <si>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</si>
  <si>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</si>
  <si>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</si>
  <si>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</si>
  <si>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</si>
  <si>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</si>
  <si>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</si>
  <si>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</si>
  <si>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</si>
  <si>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</si>
  <si>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</si>
  <si>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</si>
  <si>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</si>
  <si>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</si>
  <si>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</si>
  <si>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</si>
  <si>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</si>
  <si>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</si>
  <si>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</si>
  <si>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</si>
  <si>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</si>
  <si>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LUISA FERNANDA CABREJO FÉLIX</t>
  </si>
  <si>
    <t>CAMILO ALFONSO HERRERA URREGO</t>
  </si>
  <si>
    <t>NINGUNA</t>
  </si>
  <si>
    <t xml:space="preserve">DANIEL ALFREDO MUÑOZ LOPEZ </t>
  </si>
  <si>
    <t>LISETH SANABRIA CORTES</t>
  </si>
  <si>
    <t>MIREYA LÓPEZ CHAPARRO</t>
  </si>
  <si>
    <t>No aplica</t>
  </si>
  <si>
    <t>Validación Auditoría Interna: Los 20 procesos prejudiciales activos seleccionados registrados antes y hasta el 30 de diciembre de 2023 para diligenciar la tabla de "ACTUALIZACIÓN" corresponden a los números de Ekogui: 1075193, 1109978, 1121199, 1189063, 1227210, 1288429, 1312982, 1395457, 1397166, 1402628, 1416581, 1443812, 1444532, 1452204, 1457134, 1459437, 1472402, 1474363, 1491659 y 1523977.</t>
  </si>
  <si>
    <t xml:space="preserve">Aclaración Dirección Jurídica: El comité de conciliación del Ministerio de Industria, Comercio y Turismo es el competente para tomar las decisiones sobre solicitud de la conciliación a cargo del P.A. FONTUR. En este entendido, el registro de las conciliaciones está a cargo del secretario técnico, el cual es funcionario del Ministerio. </t>
  </si>
  <si>
    <t>La entidad no usa SIIF- Min Hacienda, por tanto utiliza su propio módulo de gestión de pagos.</t>
  </si>
  <si>
    <t>Aclaración Dirección Jurídica: En el módulo de usuarios aun se encuentra activo el  perfil de la abogada Liseth Sanabria, esto debido a que en su perfil se encuentra aun a cargo un trámite de una ficha de conciliación judicial. Esta ficha esta siendo tramitada por el Secretario Técnico del Comité de Conciliación y, cuando sea cerrada, se procederá con la inactivación del perfil.
Validación Auditoría Interna: Los 10 abogados activos seleccionados para completar la tabla de "INFORMACIÓN" fueron los identificados con cc: 19440097, 7226241, 1014266150, 1020723958, 75094575, 80874372, 1032381837, 16933740, 79159020 y 52786271. Recomendación: Durante el siguiente período, promover la participar de los dos abogados (cc: 1032381837 y 7226241) en las jornadas de capacitación de eKOGUI.</t>
  </si>
  <si>
    <t>Validación Auditoría Interna: Los dos procesos terminados seleccionados para diligenciar la tabla de "CONDENAS" corresponden a Número de Ekogui 894669 y 1102298.
Recomendación: Realizar la calificación del proceso Número 2535063 de Ekogui.</t>
  </si>
  <si>
    <t>El P.A. Fontur cuenta en ekogui con el registro del 100% de los procesos judiciales y prejudiciales. Un 86% de los abogados se encuentra capacitado en Ekogui, y hay un promedio de 6 procesos asignados por abogado. El P.A. Fontur no cuenta con procesos de más de 33.000 S.M.M.L.V. En general la información registrada en el aplicativo ekogui es consistente y está actualizada al corte del 30/06/2024. Se registraron dos recomendaciones en las hojas: ABOGADOS y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</si>
</sst>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heetViews>
  <sheetFormatPr baseColWidth="10" defaultRowHeight="14.4" x14ac:dyDescent="0.3"/>
  <sheetData>
    <row r="1" spans="2:13" ht="15" thickBot="1" x14ac:dyDescent="0.35"/>
    <row r="2" spans="2:13" x14ac:dyDescent="0.3">
      <c r="B2" s="2"/>
      <c r="C2" s="3"/>
      <c r="D2" s="3"/>
      <c r="E2" s="3"/>
      <c r="F2" s="3"/>
      <c r="G2" s="3"/>
      <c r="H2" s="3"/>
      <c r="I2" s="3"/>
      <c r="J2" s="3"/>
      <c r="K2" s="3"/>
      <c r="L2" s="3"/>
      <c r="M2" s="4"/>
    </row>
    <row r="3" spans="2:13" ht="23.4" x14ac:dyDescent="0.45">
      <c r="B3" s="96" t="s">
        <v>180</v>
      </c>
      <c r="C3" s="97"/>
      <c r="D3" s="97"/>
      <c r="E3" s="97"/>
      <c r="F3" s="97"/>
      <c r="G3" s="97"/>
      <c r="H3" s="97"/>
      <c r="I3" s="97"/>
      <c r="J3" s="97"/>
      <c r="K3" s="97"/>
      <c r="L3" s="97"/>
      <c r="M3" s="98"/>
    </row>
    <row r="4" spans="2:13" ht="23.4" x14ac:dyDescent="0.45">
      <c r="B4" s="96" t="s">
        <v>10</v>
      </c>
      <c r="C4" s="97"/>
      <c r="D4" s="97"/>
      <c r="E4" s="97"/>
      <c r="F4" s="97"/>
      <c r="G4" s="97"/>
      <c r="H4" s="97"/>
      <c r="I4" s="97"/>
      <c r="J4" s="97"/>
      <c r="K4" s="97"/>
      <c r="L4" s="97"/>
      <c r="M4" s="98"/>
    </row>
    <row r="5" spans="2:13" x14ac:dyDescent="0.3">
      <c r="B5" s="5"/>
      <c r="M5" s="6"/>
    </row>
    <row r="6" spans="2:13" x14ac:dyDescent="0.3">
      <c r="B6" s="5"/>
      <c r="C6" s="99" t="s">
        <v>80</v>
      </c>
      <c r="D6" s="99"/>
      <c r="E6" s="99"/>
      <c r="F6" s="99"/>
      <c r="G6" s="99"/>
      <c r="H6" s="99"/>
      <c r="I6" s="99"/>
      <c r="J6" s="99"/>
      <c r="K6" s="99"/>
      <c r="L6" s="99"/>
      <c r="M6" s="6"/>
    </row>
    <row r="7" spans="2:13" x14ac:dyDescent="0.3">
      <c r="B7" s="5"/>
      <c r="C7" s="99"/>
      <c r="D7" s="99"/>
      <c r="E7" s="99"/>
      <c r="F7" s="99"/>
      <c r="G7" s="99"/>
      <c r="H7" s="99"/>
      <c r="I7" s="99"/>
      <c r="J7" s="99"/>
      <c r="K7" s="99"/>
      <c r="L7" s="99"/>
      <c r="M7" s="6"/>
    </row>
    <row r="8" spans="2:13" x14ac:dyDescent="0.3">
      <c r="B8" s="5"/>
      <c r="M8" s="6"/>
    </row>
    <row r="9" spans="2:13" x14ac:dyDescent="0.3">
      <c r="B9" s="5"/>
      <c r="M9" s="6"/>
    </row>
    <row r="10" spans="2:13" x14ac:dyDescent="0.3">
      <c r="B10" s="5"/>
      <c r="M10" s="6"/>
    </row>
    <row r="11" spans="2:13" x14ac:dyDescent="0.3">
      <c r="B11" s="5"/>
      <c r="M11" s="6"/>
    </row>
    <row r="12" spans="2:13" x14ac:dyDescent="0.3">
      <c r="B12" s="5"/>
      <c r="M12" s="6"/>
    </row>
    <row r="13" spans="2:13" x14ac:dyDescent="0.3">
      <c r="B13" s="5"/>
      <c r="M13" s="6"/>
    </row>
    <row r="14" spans="2:13" x14ac:dyDescent="0.3">
      <c r="B14" s="5"/>
      <c r="M14" s="6"/>
    </row>
    <row r="15" spans="2:13" x14ac:dyDescent="0.3">
      <c r="B15" s="5"/>
      <c r="M15" s="6"/>
    </row>
    <row r="16" spans="2:13" x14ac:dyDescent="0.3">
      <c r="B16" s="5"/>
      <c r="M16" s="6"/>
    </row>
    <row r="17" spans="2:13" ht="15" thickBot="1" x14ac:dyDescent="0.35">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4.4" x14ac:dyDescent="0.3"/>
  <cols>
    <col min="1" max="1" width="125" customWidth="1"/>
  </cols>
  <sheetData>
    <row r="1" spans="1:1" x14ac:dyDescent="0.3">
      <c r="A1" s="46" t="s">
        <v>150</v>
      </c>
    </row>
    <row r="2" spans="1:1" x14ac:dyDescent="0.3">
      <c r="A2" s="35" t="s">
        <v>211</v>
      </c>
    </row>
    <row r="3" spans="1:1" x14ac:dyDescent="0.3">
      <c r="A3" s="35" t="s">
        <v>212</v>
      </c>
    </row>
    <row r="4" spans="1:1" x14ac:dyDescent="0.3">
      <c r="A4" s="35" t="s">
        <v>213</v>
      </c>
    </row>
    <row r="5" spans="1:1" x14ac:dyDescent="0.3">
      <c r="A5" s="35" t="s">
        <v>214</v>
      </c>
    </row>
    <row r="6" spans="1:1" x14ac:dyDescent="0.3">
      <c r="A6" s="35" t="s">
        <v>215</v>
      </c>
    </row>
    <row r="7" spans="1:1" x14ac:dyDescent="0.3">
      <c r="A7" s="35" t="s">
        <v>216</v>
      </c>
    </row>
    <row r="8" spans="1:1" x14ac:dyDescent="0.3">
      <c r="A8" s="35" t="s">
        <v>217</v>
      </c>
    </row>
    <row r="9" spans="1:1" x14ac:dyDescent="0.3">
      <c r="A9" s="35" t="s">
        <v>218</v>
      </c>
    </row>
    <row r="10" spans="1:1" x14ac:dyDescent="0.3">
      <c r="A10" s="35" t="s">
        <v>219</v>
      </c>
    </row>
    <row r="11" spans="1:1" x14ac:dyDescent="0.3">
      <c r="A11" s="35" t="s">
        <v>220</v>
      </c>
    </row>
    <row r="12" spans="1:1" x14ac:dyDescent="0.3">
      <c r="A12" s="35" t="s">
        <v>221</v>
      </c>
    </row>
    <row r="13" spans="1:1" x14ac:dyDescent="0.3">
      <c r="A13" s="35" t="s">
        <v>222</v>
      </c>
    </row>
    <row r="14" spans="1:1" x14ac:dyDescent="0.3">
      <c r="A14" s="35" t="s">
        <v>223</v>
      </c>
    </row>
    <row r="15" spans="1:1" x14ac:dyDescent="0.3">
      <c r="A15" s="35" t="s">
        <v>224</v>
      </c>
    </row>
    <row r="16" spans="1:1" x14ac:dyDescent="0.3">
      <c r="A16" s="35" t="s">
        <v>225</v>
      </c>
    </row>
    <row r="17" spans="1:1" x14ac:dyDescent="0.3">
      <c r="A17" s="35" t="s">
        <v>226</v>
      </c>
    </row>
    <row r="18" spans="1:1" x14ac:dyDescent="0.3">
      <c r="A18" s="35" t="s">
        <v>227</v>
      </c>
    </row>
    <row r="19" spans="1:1" x14ac:dyDescent="0.3">
      <c r="A19" s="35" t="s">
        <v>228</v>
      </c>
    </row>
    <row r="20" spans="1:1" x14ac:dyDescent="0.3">
      <c r="A20" s="35" t="s">
        <v>229</v>
      </c>
    </row>
    <row r="21" spans="1:1" x14ac:dyDescent="0.3">
      <c r="A21" s="35" t="s">
        <v>230</v>
      </c>
    </row>
    <row r="22" spans="1:1" x14ac:dyDescent="0.3">
      <c r="A22" s="35" t="s">
        <v>231</v>
      </c>
    </row>
    <row r="23" spans="1:1" x14ac:dyDescent="0.3">
      <c r="A23" s="35" t="s">
        <v>232</v>
      </c>
    </row>
    <row r="24" spans="1:1" x14ac:dyDescent="0.3">
      <c r="A24" s="35" t="s">
        <v>233</v>
      </c>
    </row>
    <row r="25" spans="1:1" x14ac:dyDescent="0.3">
      <c r="A25" s="35" t="s">
        <v>234</v>
      </c>
    </row>
    <row r="26" spans="1:1" x14ac:dyDescent="0.3">
      <c r="A26" s="35" t="s">
        <v>235</v>
      </c>
    </row>
    <row r="27" spans="1:1" x14ac:dyDescent="0.3">
      <c r="A27" s="35" t="s">
        <v>236</v>
      </c>
    </row>
    <row r="28" spans="1:1" x14ac:dyDescent="0.3">
      <c r="A28" s="35" t="s">
        <v>237</v>
      </c>
    </row>
    <row r="29" spans="1:1" x14ac:dyDescent="0.3">
      <c r="A29" s="35" t="s">
        <v>238</v>
      </c>
    </row>
    <row r="30" spans="1:1" x14ac:dyDescent="0.3">
      <c r="A30" s="35" t="s">
        <v>239</v>
      </c>
    </row>
    <row r="31" spans="1:1" x14ac:dyDescent="0.3">
      <c r="A31" s="35" t="s">
        <v>240</v>
      </c>
    </row>
    <row r="32" spans="1:1" x14ac:dyDescent="0.3">
      <c r="A32" s="35" t="s">
        <v>241</v>
      </c>
    </row>
    <row r="33" spans="1:1" x14ac:dyDescent="0.3">
      <c r="A33" s="35" t="s">
        <v>242</v>
      </c>
    </row>
    <row r="34" spans="1:1" x14ac:dyDescent="0.3">
      <c r="A34" s="35" t="s">
        <v>243</v>
      </c>
    </row>
    <row r="35" spans="1:1" x14ac:dyDescent="0.3">
      <c r="A35" s="35" t="s">
        <v>244</v>
      </c>
    </row>
    <row r="36" spans="1:1" x14ac:dyDescent="0.3">
      <c r="A36" s="35" t="s">
        <v>245</v>
      </c>
    </row>
    <row r="37" spans="1:1" x14ac:dyDescent="0.3">
      <c r="A37" s="35" t="s">
        <v>246</v>
      </c>
    </row>
    <row r="38" spans="1:1" x14ac:dyDescent="0.3">
      <c r="A38" s="35" t="s">
        <v>247</v>
      </c>
    </row>
    <row r="39" spans="1:1" x14ac:dyDescent="0.3">
      <c r="A39" s="35" t="s">
        <v>248</v>
      </c>
    </row>
    <row r="40" spans="1:1" x14ac:dyDescent="0.3">
      <c r="A40" s="35" t="s">
        <v>249</v>
      </c>
    </row>
    <row r="41" spans="1:1" x14ac:dyDescent="0.3">
      <c r="A41" s="35" t="s">
        <v>250</v>
      </c>
    </row>
    <row r="42" spans="1:1" x14ac:dyDescent="0.3">
      <c r="A42" s="35" t="s">
        <v>251</v>
      </c>
    </row>
    <row r="43" spans="1:1" x14ac:dyDescent="0.3">
      <c r="A43" s="35" t="s">
        <v>252</v>
      </c>
    </row>
    <row r="44" spans="1:1" x14ac:dyDescent="0.3">
      <c r="A44" s="35" t="s">
        <v>253</v>
      </c>
    </row>
    <row r="45" spans="1:1" x14ac:dyDescent="0.3">
      <c r="A45" s="35" t="s">
        <v>254</v>
      </c>
    </row>
    <row r="46" spans="1:1" x14ac:dyDescent="0.3">
      <c r="A46" s="35" t="s">
        <v>255</v>
      </c>
    </row>
    <row r="47" spans="1:1" x14ac:dyDescent="0.3">
      <c r="A47" s="35" t="s">
        <v>256</v>
      </c>
    </row>
    <row r="48" spans="1:1" x14ac:dyDescent="0.3">
      <c r="A48" s="35" t="s">
        <v>257</v>
      </c>
    </row>
    <row r="49" spans="1:1" x14ac:dyDescent="0.3">
      <c r="A49" s="35" t="s">
        <v>258</v>
      </c>
    </row>
    <row r="50" spans="1:1" x14ac:dyDescent="0.3">
      <c r="A50" s="35" t="s">
        <v>259</v>
      </c>
    </row>
    <row r="51" spans="1:1" x14ac:dyDescent="0.3">
      <c r="A51" s="35" t="s">
        <v>260</v>
      </c>
    </row>
    <row r="52" spans="1:1" x14ac:dyDescent="0.3">
      <c r="A52" s="35" t="s">
        <v>261</v>
      </c>
    </row>
    <row r="53" spans="1:1" x14ac:dyDescent="0.3">
      <c r="A53" s="35" t="s">
        <v>262</v>
      </c>
    </row>
    <row r="54" spans="1:1" x14ac:dyDescent="0.3">
      <c r="A54" s="35" t="s">
        <v>263</v>
      </c>
    </row>
    <row r="55" spans="1:1" x14ac:dyDescent="0.3">
      <c r="A55" s="35" t="s">
        <v>264</v>
      </c>
    </row>
    <row r="56" spans="1:1" x14ac:dyDescent="0.3">
      <c r="A56" s="35" t="s">
        <v>265</v>
      </c>
    </row>
    <row r="57" spans="1:1" x14ac:dyDescent="0.3">
      <c r="A57" s="35" t="s">
        <v>266</v>
      </c>
    </row>
    <row r="58" spans="1:1" x14ac:dyDescent="0.3">
      <c r="A58" s="35" t="s">
        <v>267</v>
      </c>
    </row>
    <row r="59" spans="1:1" x14ac:dyDescent="0.3">
      <c r="A59" s="35" t="s">
        <v>268</v>
      </c>
    </row>
    <row r="60" spans="1:1" x14ac:dyDescent="0.3">
      <c r="A60" s="35" t="s">
        <v>269</v>
      </c>
    </row>
    <row r="61" spans="1:1" x14ac:dyDescent="0.3">
      <c r="A61" s="35" t="s">
        <v>270</v>
      </c>
    </row>
    <row r="62" spans="1:1" x14ac:dyDescent="0.3">
      <c r="A62" s="35" t="s">
        <v>271</v>
      </c>
    </row>
    <row r="63" spans="1:1" x14ac:dyDescent="0.3">
      <c r="A63" s="35" t="s">
        <v>272</v>
      </c>
    </row>
    <row r="64" spans="1:1" x14ac:dyDescent="0.3">
      <c r="A64" s="35" t="s">
        <v>273</v>
      </c>
    </row>
    <row r="65" spans="1:1" x14ac:dyDescent="0.3">
      <c r="A65" s="35" t="s">
        <v>274</v>
      </c>
    </row>
    <row r="66" spans="1:1" x14ac:dyDescent="0.3">
      <c r="A66" s="35" t="s">
        <v>275</v>
      </c>
    </row>
    <row r="67" spans="1:1" x14ac:dyDescent="0.3">
      <c r="A67" s="35" t="s">
        <v>276</v>
      </c>
    </row>
    <row r="68" spans="1:1" x14ac:dyDescent="0.3">
      <c r="A68" s="35" t="s">
        <v>277</v>
      </c>
    </row>
    <row r="69" spans="1:1" x14ac:dyDescent="0.3">
      <c r="A69" s="35" t="s">
        <v>278</v>
      </c>
    </row>
    <row r="70" spans="1:1" x14ac:dyDescent="0.3">
      <c r="A70" s="35" t="s">
        <v>279</v>
      </c>
    </row>
    <row r="71" spans="1:1" x14ac:dyDescent="0.3">
      <c r="A71" s="35" t="s">
        <v>280</v>
      </c>
    </row>
    <row r="72" spans="1:1" x14ac:dyDescent="0.3">
      <c r="A72" s="35" t="s">
        <v>281</v>
      </c>
    </row>
    <row r="73" spans="1:1" x14ac:dyDescent="0.3">
      <c r="A73" s="35" t="s">
        <v>282</v>
      </c>
    </row>
    <row r="74" spans="1:1" x14ac:dyDescent="0.3">
      <c r="A74" s="35" t="s">
        <v>283</v>
      </c>
    </row>
    <row r="75" spans="1:1" x14ac:dyDescent="0.3">
      <c r="A75" s="35" t="s">
        <v>284</v>
      </c>
    </row>
    <row r="76" spans="1:1" x14ac:dyDescent="0.3">
      <c r="A76" s="35" t="s">
        <v>285</v>
      </c>
    </row>
    <row r="77" spans="1:1" x14ac:dyDescent="0.3">
      <c r="A77" s="35" t="s">
        <v>286</v>
      </c>
    </row>
    <row r="78" spans="1:1" x14ac:dyDescent="0.3">
      <c r="A78" s="35" t="s">
        <v>287</v>
      </c>
    </row>
    <row r="79" spans="1:1" x14ac:dyDescent="0.3">
      <c r="A79" s="35" t="s">
        <v>288</v>
      </c>
    </row>
    <row r="80" spans="1:1" x14ac:dyDescent="0.3">
      <c r="A80" s="35" t="s">
        <v>289</v>
      </c>
    </row>
    <row r="81" spans="1:1" x14ac:dyDescent="0.3">
      <c r="A81" s="35" t="s">
        <v>290</v>
      </c>
    </row>
    <row r="82" spans="1:1" x14ac:dyDescent="0.3">
      <c r="A82" s="35" t="s">
        <v>291</v>
      </c>
    </row>
    <row r="83" spans="1:1" x14ac:dyDescent="0.3">
      <c r="A83" s="35" t="s">
        <v>292</v>
      </c>
    </row>
    <row r="84" spans="1:1" x14ac:dyDescent="0.3">
      <c r="A84" s="35" t="s">
        <v>293</v>
      </c>
    </row>
    <row r="85" spans="1:1" x14ac:dyDescent="0.3">
      <c r="A85" s="35" t="s">
        <v>294</v>
      </c>
    </row>
    <row r="86" spans="1:1" x14ac:dyDescent="0.3">
      <c r="A86" s="35" t="s">
        <v>295</v>
      </c>
    </row>
    <row r="87" spans="1:1" x14ac:dyDescent="0.3">
      <c r="A87" s="35" t="s">
        <v>296</v>
      </c>
    </row>
    <row r="88" spans="1:1" x14ac:dyDescent="0.3">
      <c r="A88" s="35" t="s">
        <v>297</v>
      </c>
    </row>
    <row r="89" spans="1:1" x14ac:dyDescent="0.3">
      <c r="A89" s="35" t="s">
        <v>298</v>
      </c>
    </row>
    <row r="90" spans="1:1" x14ac:dyDescent="0.3">
      <c r="A90" s="35" t="s">
        <v>299</v>
      </c>
    </row>
    <row r="91" spans="1:1" x14ac:dyDescent="0.3">
      <c r="A91" s="35" t="s">
        <v>300</v>
      </c>
    </row>
    <row r="92" spans="1:1" x14ac:dyDescent="0.3">
      <c r="A92" s="35" t="s">
        <v>301</v>
      </c>
    </row>
    <row r="93" spans="1:1" x14ac:dyDescent="0.3">
      <c r="A93" s="35" t="s">
        <v>302</v>
      </c>
    </row>
    <row r="94" spans="1:1" x14ac:dyDescent="0.3">
      <c r="A94" s="35" t="s">
        <v>303</v>
      </c>
    </row>
    <row r="95" spans="1:1" x14ac:dyDescent="0.3">
      <c r="A95" s="35" t="s">
        <v>304</v>
      </c>
    </row>
    <row r="96" spans="1:1" x14ac:dyDescent="0.3">
      <c r="A96" s="35" t="s">
        <v>305</v>
      </c>
    </row>
    <row r="97" spans="1:1" x14ac:dyDescent="0.3">
      <c r="A97" s="35" t="s">
        <v>306</v>
      </c>
    </row>
    <row r="98" spans="1:1" x14ac:dyDescent="0.3">
      <c r="A98" s="35" t="s">
        <v>307</v>
      </c>
    </row>
    <row r="99" spans="1:1" x14ac:dyDescent="0.3">
      <c r="A99" s="35" t="s">
        <v>308</v>
      </c>
    </row>
    <row r="100" spans="1:1" x14ac:dyDescent="0.3">
      <c r="A100" s="35" t="s">
        <v>309</v>
      </c>
    </row>
    <row r="101" spans="1:1" x14ac:dyDescent="0.3">
      <c r="A101" s="35" t="s">
        <v>310</v>
      </c>
    </row>
    <row r="102" spans="1:1" x14ac:dyDescent="0.3">
      <c r="A102" s="35" t="s">
        <v>311</v>
      </c>
    </row>
    <row r="103" spans="1:1" x14ac:dyDescent="0.3">
      <c r="A103" s="35" t="s">
        <v>312</v>
      </c>
    </row>
    <row r="104" spans="1:1" x14ac:dyDescent="0.3">
      <c r="A104" s="35" t="s">
        <v>313</v>
      </c>
    </row>
    <row r="105" spans="1:1" x14ac:dyDescent="0.3">
      <c r="A105" s="35" t="s">
        <v>314</v>
      </c>
    </row>
    <row r="106" spans="1:1" x14ac:dyDescent="0.3">
      <c r="A106" s="35" t="s">
        <v>315</v>
      </c>
    </row>
    <row r="107" spans="1:1" x14ac:dyDescent="0.3">
      <c r="A107" s="35" t="s">
        <v>316</v>
      </c>
    </row>
    <row r="108" spans="1:1" x14ac:dyDescent="0.3">
      <c r="A108" s="35" t="s">
        <v>317</v>
      </c>
    </row>
    <row r="109" spans="1:1" x14ac:dyDescent="0.3">
      <c r="A109" s="35" t="s">
        <v>318</v>
      </c>
    </row>
    <row r="110" spans="1:1" x14ac:dyDescent="0.3">
      <c r="A110" s="35" t="s">
        <v>319</v>
      </c>
    </row>
    <row r="111" spans="1:1" x14ac:dyDescent="0.3">
      <c r="A111" s="35" t="s">
        <v>320</v>
      </c>
    </row>
    <row r="112" spans="1:1" x14ac:dyDescent="0.3">
      <c r="A112" s="35" t="s">
        <v>321</v>
      </c>
    </row>
    <row r="113" spans="1:1" x14ac:dyDescent="0.3">
      <c r="A113" s="35" t="s">
        <v>322</v>
      </c>
    </row>
    <row r="114" spans="1:1" x14ac:dyDescent="0.3">
      <c r="A114" s="35" t="s">
        <v>323</v>
      </c>
    </row>
    <row r="115" spans="1:1" x14ac:dyDescent="0.3">
      <c r="A115" s="35" t="s">
        <v>324</v>
      </c>
    </row>
    <row r="116" spans="1:1" x14ac:dyDescent="0.3">
      <c r="A116" s="35" t="s">
        <v>325</v>
      </c>
    </row>
    <row r="117" spans="1:1" x14ac:dyDescent="0.3">
      <c r="A117" s="35" t="s">
        <v>326</v>
      </c>
    </row>
    <row r="118" spans="1:1" x14ac:dyDescent="0.3">
      <c r="A118" s="35" t="s">
        <v>327</v>
      </c>
    </row>
    <row r="119" spans="1:1" x14ac:dyDescent="0.3">
      <c r="A119" s="35" t="s">
        <v>328</v>
      </c>
    </row>
    <row r="120" spans="1:1" x14ac:dyDescent="0.3">
      <c r="A120" s="35" t="s">
        <v>329</v>
      </c>
    </row>
    <row r="121" spans="1:1" x14ac:dyDescent="0.3">
      <c r="A121" s="35" t="s">
        <v>330</v>
      </c>
    </row>
    <row r="122" spans="1:1" x14ac:dyDescent="0.3">
      <c r="A122" s="35" t="s">
        <v>331</v>
      </c>
    </row>
    <row r="123" spans="1:1" x14ac:dyDescent="0.3">
      <c r="A123" s="35" t="s">
        <v>332</v>
      </c>
    </row>
    <row r="124" spans="1:1" x14ac:dyDescent="0.3">
      <c r="A124" s="35" t="s">
        <v>333</v>
      </c>
    </row>
    <row r="125" spans="1:1" x14ac:dyDescent="0.3">
      <c r="A125" s="35" t="s">
        <v>334</v>
      </c>
    </row>
    <row r="126" spans="1:1" x14ac:dyDescent="0.3">
      <c r="A126" s="35" t="s">
        <v>335</v>
      </c>
    </row>
    <row r="127" spans="1:1" x14ac:dyDescent="0.3">
      <c r="A127" s="35" t="s">
        <v>336</v>
      </c>
    </row>
    <row r="128" spans="1:1" x14ac:dyDescent="0.3">
      <c r="A128" s="35" t="s">
        <v>337</v>
      </c>
    </row>
    <row r="129" spans="1:1" x14ac:dyDescent="0.3">
      <c r="A129" s="35" t="s">
        <v>338</v>
      </c>
    </row>
    <row r="130" spans="1:1" x14ac:dyDescent="0.3">
      <c r="A130" s="35" t="s">
        <v>339</v>
      </c>
    </row>
    <row r="131" spans="1:1" x14ac:dyDescent="0.3">
      <c r="A131" s="35" t="s">
        <v>340</v>
      </c>
    </row>
    <row r="132" spans="1:1" x14ac:dyDescent="0.3">
      <c r="A132" s="35" t="s">
        <v>341</v>
      </c>
    </row>
    <row r="133" spans="1:1" x14ac:dyDescent="0.3">
      <c r="A133" s="35" t="s">
        <v>342</v>
      </c>
    </row>
    <row r="134" spans="1:1" x14ac:dyDescent="0.3">
      <c r="A134" s="35" t="s">
        <v>343</v>
      </c>
    </row>
    <row r="135" spans="1:1" x14ac:dyDescent="0.3">
      <c r="A135" s="35" t="s">
        <v>344</v>
      </c>
    </row>
    <row r="136" spans="1:1" x14ac:dyDescent="0.3">
      <c r="A136" s="35" t="s">
        <v>345</v>
      </c>
    </row>
    <row r="137" spans="1:1" x14ac:dyDescent="0.3">
      <c r="A137" s="35" t="s">
        <v>346</v>
      </c>
    </row>
    <row r="138" spans="1:1" x14ac:dyDescent="0.3">
      <c r="A138" s="35" t="s">
        <v>347</v>
      </c>
    </row>
    <row r="139" spans="1:1" x14ac:dyDescent="0.3">
      <c r="A139" s="35" t="s">
        <v>348</v>
      </c>
    </row>
    <row r="140" spans="1:1" x14ac:dyDescent="0.3">
      <c r="A140" s="35" t="s">
        <v>349</v>
      </c>
    </row>
    <row r="141" spans="1:1" x14ac:dyDescent="0.3">
      <c r="A141" s="35" t="s">
        <v>350</v>
      </c>
    </row>
    <row r="142" spans="1:1" x14ac:dyDescent="0.3">
      <c r="A142" s="35" t="s">
        <v>351</v>
      </c>
    </row>
    <row r="143" spans="1:1" x14ac:dyDescent="0.3">
      <c r="A143" s="35" t="s">
        <v>352</v>
      </c>
    </row>
    <row r="144" spans="1:1" x14ac:dyDescent="0.3">
      <c r="A144" s="35" t="s">
        <v>353</v>
      </c>
    </row>
    <row r="145" spans="1:1" x14ac:dyDescent="0.3">
      <c r="A145" s="35" t="s">
        <v>354</v>
      </c>
    </row>
    <row r="146" spans="1:1" x14ac:dyDescent="0.3">
      <c r="A146" s="35" t="s">
        <v>355</v>
      </c>
    </row>
    <row r="147" spans="1:1" x14ac:dyDescent="0.3">
      <c r="A147" s="35" t="s">
        <v>356</v>
      </c>
    </row>
    <row r="148" spans="1:1" x14ac:dyDescent="0.3">
      <c r="A148" s="35" t="s">
        <v>357</v>
      </c>
    </row>
    <row r="149" spans="1:1" x14ac:dyDescent="0.3">
      <c r="A149" s="35" t="s">
        <v>358</v>
      </c>
    </row>
    <row r="150" spans="1:1" x14ac:dyDescent="0.3">
      <c r="A150" s="35" t="s">
        <v>359</v>
      </c>
    </row>
    <row r="151" spans="1:1" x14ac:dyDescent="0.3">
      <c r="A151" s="35" t="s">
        <v>360</v>
      </c>
    </row>
    <row r="152" spans="1:1" x14ac:dyDescent="0.3">
      <c r="A152" s="35" t="s">
        <v>361</v>
      </c>
    </row>
    <row r="153" spans="1:1" x14ac:dyDescent="0.3">
      <c r="A153" s="35" t="s">
        <v>362</v>
      </c>
    </row>
    <row r="154" spans="1:1" x14ac:dyDescent="0.3">
      <c r="A154" s="35" t="s">
        <v>363</v>
      </c>
    </row>
    <row r="155" spans="1:1" x14ac:dyDescent="0.3">
      <c r="A155" s="35" t="s">
        <v>364</v>
      </c>
    </row>
    <row r="156" spans="1:1" x14ac:dyDescent="0.3">
      <c r="A156" s="35" t="s">
        <v>365</v>
      </c>
    </row>
    <row r="157" spans="1:1" x14ac:dyDescent="0.3">
      <c r="A157" s="35" t="s">
        <v>366</v>
      </c>
    </row>
    <row r="158" spans="1:1" x14ac:dyDescent="0.3">
      <c r="A158" s="35" t="s">
        <v>367</v>
      </c>
    </row>
    <row r="159" spans="1:1" x14ac:dyDescent="0.3">
      <c r="A159" s="35" t="s">
        <v>368</v>
      </c>
    </row>
    <row r="160" spans="1:1" x14ac:dyDescent="0.3">
      <c r="A160" s="35" t="s">
        <v>369</v>
      </c>
    </row>
    <row r="161" spans="1:1" x14ac:dyDescent="0.3">
      <c r="A161" s="35" t="s">
        <v>370</v>
      </c>
    </row>
    <row r="162" spans="1:1" x14ac:dyDescent="0.3">
      <c r="A162" s="35" t="s">
        <v>371</v>
      </c>
    </row>
    <row r="163" spans="1:1" x14ac:dyDescent="0.3">
      <c r="A163" s="35" t="s">
        <v>372</v>
      </c>
    </row>
    <row r="164" spans="1:1" x14ac:dyDescent="0.3">
      <c r="A164" s="35" t="s">
        <v>373</v>
      </c>
    </row>
    <row r="165" spans="1:1" x14ac:dyDescent="0.3">
      <c r="A165" s="35" t="s">
        <v>374</v>
      </c>
    </row>
    <row r="166" spans="1:1" x14ac:dyDescent="0.3">
      <c r="A166" s="35" t="s">
        <v>375</v>
      </c>
    </row>
    <row r="167" spans="1:1" x14ac:dyDescent="0.3">
      <c r="A167" s="35" t="s">
        <v>376</v>
      </c>
    </row>
    <row r="168" spans="1:1" x14ac:dyDescent="0.3">
      <c r="A168" s="35" t="s">
        <v>377</v>
      </c>
    </row>
    <row r="169" spans="1:1" x14ac:dyDescent="0.3">
      <c r="A169" s="35" t="s">
        <v>378</v>
      </c>
    </row>
    <row r="170" spans="1:1" x14ac:dyDescent="0.3">
      <c r="A170" s="35" t="s">
        <v>379</v>
      </c>
    </row>
    <row r="171" spans="1:1" x14ac:dyDescent="0.3">
      <c r="A171" s="35" t="s">
        <v>380</v>
      </c>
    </row>
    <row r="172" spans="1:1" x14ac:dyDescent="0.3">
      <c r="A172" s="35" t="s">
        <v>381</v>
      </c>
    </row>
    <row r="173" spans="1:1" x14ac:dyDescent="0.3">
      <c r="A173" s="35" t="s">
        <v>382</v>
      </c>
    </row>
    <row r="174" spans="1:1" x14ac:dyDescent="0.3">
      <c r="A174" s="35" t="s">
        <v>383</v>
      </c>
    </row>
    <row r="175" spans="1:1" x14ac:dyDescent="0.3">
      <c r="A175" s="35" t="s">
        <v>384</v>
      </c>
    </row>
    <row r="176" spans="1:1" x14ac:dyDescent="0.3">
      <c r="A176" s="35" t="s">
        <v>385</v>
      </c>
    </row>
    <row r="177" spans="1:1" x14ac:dyDescent="0.3">
      <c r="A177" s="35" t="s">
        <v>386</v>
      </c>
    </row>
    <row r="178" spans="1:1" x14ac:dyDescent="0.3">
      <c r="A178" s="35" t="s">
        <v>387</v>
      </c>
    </row>
    <row r="179" spans="1:1" x14ac:dyDescent="0.3">
      <c r="A179" s="35" t="s">
        <v>388</v>
      </c>
    </row>
    <row r="180" spans="1:1" x14ac:dyDescent="0.3">
      <c r="A180" s="35" t="s">
        <v>389</v>
      </c>
    </row>
    <row r="181" spans="1:1" x14ac:dyDescent="0.3">
      <c r="A181" s="35" t="s">
        <v>390</v>
      </c>
    </row>
    <row r="182" spans="1:1" x14ac:dyDescent="0.3">
      <c r="A182" s="35" t="s">
        <v>391</v>
      </c>
    </row>
    <row r="183" spans="1:1" x14ac:dyDescent="0.3">
      <c r="A183" s="35" t="s">
        <v>392</v>
      </c>
    </row>
    <row r="184" spans="1:1" x14ac:dyDescent="0.3">
      <c r="A184" s="35" t="s">
        <v>393</v>
      </c>
    </row>
    <row r="185" spans="1:1" x14ac:dyDescent="0.3">
      <c r="A185" s="35" t="s">
        <v>394</v>
      </c>
    </row>
    <row r="186" spans="1:1" x14ac:dyDescent="0.3">
      <c r="A186" s="35" t="s">
        <v>395</v>
      </c>
    </row>
    <row r="187" spans="1:1" x14ac:dyDescent="0.3">
      <c r="A187" s="35" t="s">
        <v>396</v>
      </c>
    </row>
    <row r="188" spans="1:1" x14ac:dyDescent="0.3">
      <c r="A188" s="35" t="s">
        <v>397</v>
      </c>
    </row>
    <row r="189" spans="1:1" x14ac:dyDescent="0.3">
      <c r="A189" s="35" t="s">
        <v>398</v>
      </c>
    </row>
    <row r="190" spans="1:1" x14ac:dyDescent="0.3">
      <c r="A190" s="35" t="s">
        <v>399</v>
      </c>
    </row>
    <row r="191" spans="1:1" x14ac:dyDescent="0.3">
      <c r="A191" s="35" t="s">
        <v>400</v>
      </c>
    </row>
    <row r="192" spans="1:1" x14ac:dyDescent="0.3">
      <c r="A192" s="35" t="s">
        <v>401</v>
      </c>
    </row>
    <row r="193" spans="1:1" x14ac:dyDescent="0.3">
      <c r="A193" s="35" t="s">
        <v>402</v>
      </c>
    </row>
    <row r="194" spans="1:1" x14ac:dyDescent="0.3">
      <c r="A194" s="35" t="s">
        <v>403</v>
      </c>
    </row>
    <row r="195" spans="1:1" x14ac:dyDescent="0.3">
      <c r="A195" s="35" t="s">
        <v>404</v>
      </c>
    </row>
    <row r="196" spans="1:1" x14ac:dyDescent="0.3">
      <c r="A196" s="35" t="s">
        <v>405</v>
      </c>
    </row>
    <row r="197" spans="1:1" x14ac:dyDescent="0.3">
      <c r="A197" s="35" t="s">
        <v>406</v>
      </c>
    </row>
    <row r="198" spans="1:1" x14ac:dyDescent="0.3">
      <c r="A198" s="35" t="s">
        <v>407</v>
      </c>
    </row>
    <row r="199" spans="1:1" x14ac:dyDescent="0.3">
      <c r="A199" s="35" t="s">
        <v>408</v>
      </c>
    </row>
    <row r="200" spans="1:1" x14ac:dyDescent="0.3">
      <c r="A200" s="35" t="s">
        <v>409</v>
      </c>
    </row>
    <row r="201" spans="1:1" x14ac:dyDescent="0.3">
      <c r="A201" s="35" t="s">
        <v>410</v>
      </c>
    </row>
    <row r="202" spans="1:1" x14ac:dyDescent="0.3">
      <c r="A202" s="35" t="s">
        <v>411</v>
      </c>
    </row>
    <row r="203" spans="1:1" x14ac:dyDescent="0.3">
      <c r="A203" s="35" t="s">
        <v>412</v>
      </c>
    </row>
    <row r="204" spans="1:1" x14ac:dyDescent="0.3">
      <c r="A204" s="35" t="s">
        <v>413</v>
      </c>
    </row>
    <row r="205" spans="1:1" x14ac:dyDescent="0.3">
      <c r="A205" s="35" t="s">
        <v>414</v>
      </c>
    </row>
    <row r="206" spans="1:1" x14ac:dyDescent="0.3">
      <c r="A206" s="35" t="s">
        <v>415</v>
      </c>
    </row>
    <row r="207" spans="1:1" x14ac:dyDescent="0.3">
      <c r="A207" s="35" t="s">
        <v>416</v>
      </c>
    </row>
    <row r="208" spans="1:1" x14ac:dyDescent="0.3">
      <c r="A208" s="35" t="s">
        <v>417</v>
      </c>
    </row>
    <row r="209" spans="1:1" x14ac:dyDescent="0.3">
      <c r="A209" s="35" t="s">
        <v>418</v>
      </c>
    </row>
    <row r="210" spans="1:1" x14ac:dyDescent="0.3">
      <c r="A210" s="35" t="s">
        <v>419</v>
      </c>
    </row>
    <row r="211" spans="1:1" x14ac:dyDescent="0.3">
      <c r="A211" s="35" t="s">
        <v>420</v>
      </c>
    </row>
    <row r="212" spans="1:1" x14ac:dyDescent="0.3">
      <c r="A212" s="35" t="s">
        <v>421</v>
      </c>
    </row>
    <row r="213" spans="1:1" x14ac:dyDescent="0.3">
      <c r="A213" s="35" t="s">
        <v>422</v>
      </c>
    </row>
    <row r="214" spans="1:1" x14ac:dyDescent="0.3">
      <c r="A214" s="35" t="s">
        <v>423</v>
      </c>
    </row>
    <row r="215" spans="1:1" x14ac:dyDescent="0.3">
      <c r="A215" s="35" t="s">
        <v>424</v>
      </c>
    </row>
    <row r="216" spans="1:1" x14ac:dyDescent="0.3">
      <c r="A216" s="35" t="s">
        <v>425</v>
      </c>
    </row>
    <row r="217" spans="1:1" x14ac:dyDescent="0.3">
      <c r="A217" s="35" t="s">
        <v>426</v>
      </c>
    </row>
    <row r="218" spans="1:1" x14ac:dyDescent="0.3">
      <c r="A218" s="35" t="s">
        <v>427</v>
      </c>
    </row>
    <row r="219" spans="1:1" x14ac:dyDescent="0.3">
      <c r="A219" s="35" t="s">
        <v>428</v>
      </c>
    </row>
    <row r="220" spans="1:1" x14ac:dyDescent="0.3">
      <c r="A220" s="35" t="s">
        <v>429</v>
      </c>
    </row>
    <row r="221" spans="1:1" x14ac:dyDescent="0.3">
      <c r="A221" s="35" t="s">
        <v>430</v>
      </c>
    </row>
    <row r="222" spans="1:1" x14ac:dyDescent="0.3">
      <c r="A222" s="35" t="s">
        <v>431</v>
      </c>
    </row>
    <row r="223" spans="1:1" x14ac:dyDescent="0.3">
      <c r="A223" s="35" t="s">
        <v>432</v>
      </c>
    </row>
    <row r="224" spans="1:1" x14ac:dyDescent="0.3">
      <c r="A224" s="35" t="s">
        <v>433</v>
      </c>
    </row>
    <row r="225" spans="1:1" x14ac:dyDescent="0.3">
      <c r="A225" s="35" t="s">
        <v>434</v>
      </c>
    </row>
    <row r="226" spans="1:1" x14ac:dyDescent="0.3">
      <c r="A226" s="35" t="s">
        <v>435</v>
      </c>
    </row>
    <row r="227" spans="1:1" x14ac:dyDescent="0.3">
      <c r="A227" s="35" t="s">
        <v>436</v>
      </c>
    </row>
    <row r="228" spans="1:1" x14ac:dyDescent="0.3">
      <c r="A228" s="35" t="s">
        <v>437</v>
      </c>
    </row>
    <row r="229" spans="1:1" x14ac:dyDescent="0.3">
      <c r="A229" s="35" t="s">
        <v>438</v>
      </c>
    </row>
    <row r="230" spans="1:1" x14ac:dyDescent="0.3">
      <c r="A230" s="35" t="s">
        <v>439</v>
      </c>
    </row>
    <row r="231" spans="1:1" x14ac:dyDescent="0.3">
      <c r="A231" s="35" t="s">
        <v>440</v>
      </c>
    </row>
    <row r="232" spans="1:1" x14ac:dyDescent="0.3">
      <c r="A232" s="35" t="s">
        <v>441</v>
      </c>
    </row>
    <row r="233" spans="1:1" x14ac:dyDescent="0.3">
      <c r="A233" s="35" t="s">
        <v>442</v>
      </c>
    </row>
    <row r="234" spans="1:1" x14ac:dyDescent="0.3">
      <c r="A234" s="35" t="s">
        <v>443</v>
      </c>
    </row>
    <row r="235" spans="1:1" x14ac:dyDescent="0.3">
      <c r="A235" s="35" t="s">
        <v>444</v>
      </c>
    </row>
    <row r="236" spans="1:1" x14ac:dyDescent="0.3">
      <c r="A236" s="35" t="s">
        <v>445</v>
      </c>
    </row>
    <row r="237" spans="1:1" x14ac:dyDescent="0.3">
      <c r="A237" s="35" t="s">
        <v>446</v>
      </c>
    </row>
    <row r="238" spans="1:1" x14ac:dyDescent="0.3">
      <c r="A238" s="35" t="s">
        <v>447</v>
      </c>
    </row>
    <row r="239" spans="1:1" x14ac:dyDescent="0.3">
      <c r="A239" s="35" t="s">
        <v>448</v>
      </c>
    </row>
    <row r="240" spans="1:1" x14ac:dyDescent="0.3">
      <c r="A240" s="35" t="s">
        <v>449</v>
      </c>
    </row>
    <row r="241" spans="1:1" x14ac:dyDescent="0.3">
      <c r="A241" s="35" t="s">
        <v>450</v>
      </c>
    </row>
    <row r="242" spans="1:1" x14ac:dyDescent="0.3">
      <c r="A242" s="35" t="s">
        <v>451</v>
      </c>
    </row>
    <row r="243" spans="1:1" x14ac:dyDescent="0.3">
      <c r="A243" s="35" t="s">
        <v>452</v>
      </c>
    </row>
    <row r="244" spans="1:1" x14ac:dyDescent="0.3">
      <c r="A244" s="35" t="s">
        <v>453</v>
      </c>
    </row>
    <row r="245" spans="1:1" x14ac:dyDescent="0.3">
      <c r="A245" s="35" t="s">
        <v>454</v>
      </c>
    </row>
    <row r="246" spans="1:1" x14ac:dyDescent="0.3">
      <c r="A246" s="35" t="s">
        <v>455</v>
      </c>
    </row>
    <row r="247" spans="1:1" x14ac:dyDescent="0.3">
      <c r="A247" s="35" t="s">
        <v>456</v>
      </c>
    </row>
    <row r="248" spans="1:1" x14ac:dyDescent="0.3">
      <c r="A248" s="35" t="s">
        <v>457</v>
      </c>
    </row>
    <row r="249" spans="1:1" x14ac:dyDescent="0.3">
      <c r="A249" s="35" t="s">
        <v>458</v>
      </c>
    </row>
    <row r="250" spans="1:1" x14ac:dyDescent="0.3">
      <c r="A250" s="35" t="s">
        <v>459</v>
      </c>
    </row>
    <row r="251" spans="1:1" x14ac:dyDescent="0.3">
      <c r="A251" s="35" t="s">
        <v>460</v>
      </c>
    </row>
    <row r="252" spans="1:1" x14ac:dyDescent="0.3">
      <c r="A252" s="35" t="s">
        <v>461</v>
      </c>
    </row>
    <row r="253" spans="1:1" x14ac:dyDescent="0.3">
      <c r="A253" s="35" t="s">
        <v>462</v>
      </c>
    </row>
    <row r="254" spans="1:1" x14ac:dyDescent="0.3">
      <c r="A254" s="35" t="s">
        <v>463</v>
      </c>
    </row>
    <row r="255" spans="1:1" x14ac:dyDescent="0.3">
      <c r="A255" s="35" t="s">
        <v>464</v>
      </c>
    </row>
    <row r="256" spans="1:1" x14ac:dyDescent="0.3">
      <c r="A256" s="35" t="s">
        <v>465</v>
      </c>
    </row>
    <row r="257" spans="1:1" x14ac:dyDescent="0.3">
      <c r="A257" s="35" t="s">
        <v>466</v>
      </c>
    </row>
    <row r="258" spans="1:1" x14ac:dyDescent="0.3">
      <c r="A258" s="35" t="s">
        <v>467</v>
      </c>
    </row>
    <row r="259" spans="1:1" x14ac:dyDescent="0.3">
      <c r="A259" s="35" t="s">
        <v>468</v>
      </c>
    </row>
    <row r="260" spans="1:1" x14ac:dyDescent="0.3">
      <c r="A260" s="35" t="s">
        <v>469</v>
      </c>
    </row>
    <row r="261" spans="1:1" x14ac:dyDescent="0.3">
      <c r="A261" s="35" t="s">
        <v>470</v>
      </c>
    </row>
    <row r="262" spans="1:1" x14ac:dyDescent="0.3">
      <c r="A262" s="35" t="s">
        <v>471</v>
      </c>
    </row>
    <row r="263" spans="1:1" x14ac:dyDescent="0.3">
      <c r="A263" s="35" t="s">
        <v>472</v>
      </c>
    </row>
    <row r="264" spans="1:1" x14ac:dyDescent="0.3">
      <c r="A264" s="35" t="s">
        <v>473</v>
      </c>
    </row>
    <row r="265" spans="1:1" x14ac:dyDescent="0.3">
      <c r="A265" s="35" t="s">
        <v>474</v>
      </c>
    </row>
    <row r="266" spans="1:1" x14ac:dyDescent="0.3">
      <c r="A266" s="35" t="s">
        <v>475</v>
      </c>
    </row>
    <row r="267" spans="1:1" x14ac:dyDescent="0.3">
      <c r="A267" s="35" t="s">
        <v>476</v>
      </c>
    </row>
    <row r="268" spans="1:1" x14ac:dyDescent="0.3">
      <c r="A268" s="35" t="s">
        <v>477</v>
      </c>
    </row>
    <row r="269" spans="1:1" x14ac:dyDescent="0.3">
      <c r="A269" s="35" t="s">
        <v>478</v>
      </c>
    </row>
    <row r="270" spans="1:1" x14ac:dyDescent="0.3">
      <c r="A270" s="35" t="s">
        <v>479</v>
      </c>
    </row>
    <row r="271" spans="1:1" x14ac:dyDescent="0.3">
      <c r="A271" s="35" t="s">
        <v>480</v>
      </c>
    </row>
    <row r="272" spans="1:1" x14ac:dyDescent="0.3">
      <c r="A272" s="35" t="s">
        <v>481</v>
      </c>
    </row>
    <row r="273" spans="1:1" x14ac:dyDescent="0.3">
      <c r="A273" s="35" t="s">
        <v>482</v>
      </c>
    </row>
    <row r="274" spans="1:1" x14ac:dyDescent="0.3">
      <c r="A274" s="35" t="s">
        <v>483</v>
      </c>
    </row>
    <row r="275" spans="1:1" x14ac:dyDescent="0.3">
      <c r="A275" s="35" t="s">
        <v>484</v>
      </c>
    </row>
    <row r="276" spans="1:1" x14ac:dyDescent="0.3">
      <c r="A276" s="35" t="s">
        <v>485</v>
      </c>
    </row>
    <row r="277" spans="1:1" x14ac:dyDescent="0.3">
      <c r="A277" s="35" t="s">
        <v>486</v>
      </c>
    </row>
    <row r="278" spans="1:1" x14ac:dyDescent="0.3">
      <c r="A278" s="35" t="s">
        <v>487</v>
      </c>
    </row>
    <row r="279" spans="1:1" x14ac:dyDescent="0.3">
      <c r="A279" s="35" t="s">
        <v>488</v>
      </c>
    </row>
    <row r="280" spans="1:1" x14ac:dyDescent="0.3">
      <c r="A280" s="35" t="s">
        <v>489</v>
      </c>
    </row>
    <row r="281" spans="1:1" x14ac:dyDescent="0.3">
      <c r="A281" s="35" t="s">
        <v>490</v>
      </c>
    </row>
    <row r="282" spans="1:1" x14ac:dyDescent="0.3">
      <c r="A282" s="35" t="s">
        <v>491</v>
      </c>
    </row>
    <row r="283" spans="1:1" x14ac:dyDescent="0.3">
      <c r="A283" s="35" t="s">
        <v>492</v>
      </c>
    </row>
    <row r="284" spans="1:1" x14ac:dyDescent="0.3">
      <c r="A284" s="35" t="s">
        <v>493</v>
      </c>
    </row>
    <row r="285" spans="1:1" x14ac:dyDescent="0.3">
      <c r="A285" s="35" t="s">
        <v>494</v>
      </c>
    </row>
    <row r="286" spans="1:1" x14ac:dyDescent="0.3">
      <c r="A286" s="35" t="s">
        <v>495</v>
      </c>
    </row>
    <row r="287" spans="1:1" x14ac:dyDescent="0.3">
      <c r="A287" s="35" t="s">
        <v>496</v>
      </c>
    </row>
    <row r="288" spans="1:1" x14ac:dyDescent="0.3">
      <c r="A288" s="35" t="s">
        <v>497</v>
      </c>
    </row>
    <row r="289" spans="1:1" x14ac:dyDescent="0.3">
      <c r="A289" s="35" t="s">
        <v>498</v>
      </c>
    </row>
    <row r="290" spans="1:1" x14ac:dyDescent="0.3">
      <c r="A290" s="35" t="s">
        <v>499</v>
      </c>
    </row>
    <row r="291" spans="1:1" x14ac:dyDescent="0.3">
      <c r="A291" s="35" t="s">
        <v>500</v>
      </c>
    </row>
    <row r="292" spans="1:1" x14ac:dyDescent="0.3">
      <c r="A292" s="35" t="s">
        <v>501</v>
      </c>
    </row>
    <row r="293" spans="1:1" x14ac:dyDescent="0.3">
      <c r="A293" s="35" t="s">
        <v>502</v>
      </c>
    </row>
    <row r="294" spans="1:1" x14ac:dyDescent="0.3">
      <c r="A294" s="35" t="s">
        <v>503</v>
      </c>
    </row>
    <row r="295" spans="1:1" x14ac:dyDescent="0.3">
      <c r="A295" s="35" t="s">
        <v>504</v>
      </c>
    </row>
    <row r="296" spans="1:1" x14ac:dyDescent="0.3">
      <c r="A296" s="35" t="s">
        <v>505</v>
      </c>
    </row>
    <row r="297" spans="1:1" x14ac:dyDescent="0.3">
      <c r="A297" s="35" t="s">
        <v>506</v>
      </c>
    </row>
    <row r="298" spans="1:1" x14ac:dyDescent="0.3">
      <c r="A298" s="35" t="s">
        <v>507</v>
      </c>
    </row>
    <row r="299" spans="1:1" x14ac:dyDescent="0.3">
      <c r="A299" s="35" t="s">
        <v>508</v>
      </c>
    </row>
    <row r="300" spans="1:1" x14ac:dyDescent="0.3">
      <c r="A300" s="35" t="s">
        <v>509</v>
      </c>
    </row>
    <row r="301" spans="1:1" x14ac:dyDescent="0.3">
      <c r="A301" s="35" t="s">
        <v>510</v>
      </c>
    </row>
    <row r="302" spans="1:1" x14ac:dyDescent="0.3">
      <c r="A302" s="35" t="s">
        <v>511</v>
      </c>
    </row>
    <row r="303" spans="1:1" x14ac:dyDescent="0.3">
      <c r="A303" s="35" t="s">
        <v>512</v>
      </c>
    </row>
    <row r="304" spans="1:1" x14ac:dyDescent="0.3">
      <c r="A304" s="35" t="s">
        <v>513</v>
      </c>
    </row>
    <row r="305" spans="1:1" x14ac:dyDescent="0.3">
      <c r="A305" s="35" t="s">
        <v>514</v>
      </c>
    </row>
    <row r="306" spans="1:1" x14ac:dyDescent="0.3">
      <c r="A306" s="35" t="s">
        <v>515</v>
      </c>
    </row>
    <row r="307" spans="1:1" x14ac:dyDescent="0.3">
      <c r="A307" s="35" t="s">
        <v>516</v>
      </c>
    </row>
    <row r="308" spans="1:1" x14ac:dyDescent="0.3">
      <c r="A308" s="35" t="s">
        <v>517</v>
      </c>
    </row>
    <row r="309" spans="1:1" x14ac:dyDescent="0.3">
      <c r="A309" s="35" t="s">
        <v>518</v>
      </c>
    </row>
    <row r="310" spans="1:1" x14ac:dyDescent="0.3">
      <c r="A310" s="35" t="s">
        <v>519</v>
      </c>
    </row>
    <row r="311" spans="1:1" x14ac:dyDescent="0.3">
      <c r="A311" s="35" t="s">
        <v>520</v>
      </c>
    </row>
    <row r="312" spans="1:1" x14ac:dyDescent="0.3">
      <c r="A312" s="35" t="s">
        <v>521</v>
      </c>
    </row>
    <row r="313" spans="1:1" x14ac:dyDescent="0.3">
      <c r="A313" s="35" t="s">
        <v>522</v>
      </c>
    </row>
    <row r="314" spans="1:1" x14ac:dyDescent="0.3">
      <c r="A314" s="35" t="s">
        <v>523</v>
      </c>
    </row>
    <row r="315" spans="1:1" x14ac:dyDescent="0.3">
      <c r="A315" s="35" t="s">
        <v>524</v>
      </c>
    </row>
    <row r="316" spans="1:1" x14ac:dyDescent="0.3">
      <c r="A316" s="35" t="s">
        <v>525</v>
      </c>
    </row>
    <row r="317" spans="1:1" x14ac:dyDescent="0.3">
      <c r="A317" s="35" t="s">
        <v>526</v>
      </c>
    </row>
    <row r="318" spans="1:1" x14ac:dyDescent="0.3">
      <c r="A318" s="35" t="s">
        <v>527</v>
      </c>
    </row>
    <row r="319" spans="1:1" x14ac:dyDescent="0.3">
      <c r="A319" s="35" t="s">
        <v>528</v>
      </c>
    </row>
    <row r="320" spans="1:1" x14ac:dyDescent="0.3">
      <c r="A320" s="35" t="s">
        <v>529</v>
      </c>
    </row>
    <row r="321" spans="1:1" x14ac:dyDescent="0.3">
      <c r="A321" s="35" t="s">
        <v>530</v>
      </c>
    </row>
    <row r="322" spans="1:1" x14ac:dyDescent="0.3">
      <c r="A322" s="35" t="s">
        <v>531</v>
      </c>
    </row>
    <row r="323" spans="1:1" x14ac:dyDescent="0.3">
      <c r="A323" s="35" t="s">
        <v>532</v>
      </c>
    </row>
    <row r="324" spans="1:1" x14ac:dyDescent="0.3">
      <c r="A324" s="35" t="s">
        <v>533</v>
      </c>
    </row>
    <row r="325" spans="1:1" x14ac:dyDescent="0.3">
      <c r="A325" s="35" t="s">
        <v>534</v>
      </c>
    </row>
    <row r="326" spans="1:1" x14ac:dyDescent="0.3">
      <c r="A326" s="35" t="s">
        <v>535</v>
      </c>
    </row>
    <row r="327" spans="1:1" x14ac:dyDescent="0.3">
      <c r="A327" s="35" t="s">
        <v>536</v>
      </c>
    </row>
    <row r="328" spans="1:1" x14ac:dyDescent="0.3">
      <c r="A328" s="35" t="s">
        <v>537</v>
      </c>
    </row>
    <row r="329" spans="1:1" x14ac:dyDescent="0.3">
      <c r="A329" s="35" t="s">
        <v>538</v>
      </c>
    </row>
    <row r="330" spans="1:1" x14ac:dyDescent="0.3">
      <c r="A330" s="35" t="s">
        <v>539</v>
      </c>
    </row>
    <row r="331" spans="1:1" x14ac:dyDescent="0.3">
      <c r="A331" s="35" t="s">
        <v>540</v>
      </c>
    </row>
    <row r="332" spans="1:1" x14ac:dyDescent="0.3">
      <c r="A332" s="35" t="s">
        <v>541</v>
      </c>
    </row>
    <row r="333" spans="1:1" x14ac:dyDescent="0.3">
      <c r="A333" s="35" t="s">
        <v>542</v>
      </c>
    </row>
    <row r="334" spans="1:1" x14ac:dyDescent="0.3">
      <c r="A334" s="35" t="s">
        <v>543</v>
      </c>
    </row>
    <row r="335" spans="1:1" x14ac:dyDescent="0.3">
      <c r="A335" s="35" t="s">
        <v>544</v>
      </c>
    </row>
    <row r="336" spans="1:1" x14ac:dyDescent="0.3">
      <c r="A336" s="35" t="s">
        <v>545</v>
      </c>
    </row>
    <row r="337" spans="1:1" x14ac:dyDescent="0.3">
      <c r="A337" s="35" t="s">
        <v>546</v>
      </c>
    </row>
    <row r="338" spans="1:1" x14ac:dyDescent="0.3">
      <c r="A338" s="35" t="s">
        <v>547</v>
      </c>
    </row>
    <row r="339" spans="1:1" x14ac:dyDescent="0.3">
      <c r="A339" s="35" t="s">
        <v>548</v>
      </c>
    </row>
    <row r="340" spans="1:1" x14ac:dyDescent="0.3">
      <c r="A340" s="35" t="s">
        <v>549</v>
      </c>
    </row>
    <row r="341" spans="1:1" x14ac:dyDescent="0.3">
      <c r="A341" s="35" t="s">
        <v>550</v>
      </c>
    </row>
    <row r="342" spans="1:1" x14ac:dyDescent="0.3">
      <c r="A342" s="35" t="s">
        <v>551</v>
      </c>
    </row>
    <row r="343" spans="1:1" x14ac:dyDescent="0.3">
      <c r="A343" s="35" t="s">
        <v>552</v>
      </c>
    </row>
    <row r="344" spans="1:1" x14ac:dyDescent="0.3">
      <c r="A344" s="35" t="s">
        <v>553</v>
      </c>
    </row>
    <row r="345" spans="1:1" x14ac:dyDescent="0.3">
      <c r="A345" s="35" t="s">
        <v>554</v>
      </c>
    </row>
    <row r="346" spans="1:1" x14ac:dyDescent="0.3">
      <c r="A346" s="35" t="s">
        <v>555</v>
      </c>
    </row>
    <row r="347" spans="1:1" x14ac:dyDescent="0.3">
      <c r="A347" s="35" t="s">
        <v>556</v>
      </c>
    </row>
    <row r="348" spans="1:1" x14ac:dyDescent="0.3">
      <c r="A348" s="35" t="s">
        <v>557</v>
      </c>
    </row>
    <row r="349" spans="1:1" x14ac:dyDescent="0.3">
      <c r="A349" s="35" t="s">
        <v>558</v>
      </c>
    </row>
    <row r="350" spans="1:1" x14ac:dyDescent="0.3">
      <c r="A350" s="35" t="s">
        <v>559</v>
      </c>
    </row>
    <row r="351" spans="1:1" x14ac:dyDescent="0.3">
      <c r="A351" s="35" t="s">
        <v>560</v>
      </c>
    </row>
    <row r="352" spans="1:1" x14ac:dyDescent="0.3">
      <c r="A352" s="35" t="s">
        <v>561</v>
      </c>
    </row>
    <row r="353" spans="1:1" x14ac:dyDescent="0.3">
      <c r="A353" s="35" t="s">
        <v>562</v>
      </c>
    </row>
    <row r="354" spans="1:1" x14ac:dyDescent="0.3">
      <c r="A354" s="35" t="s">
        <v>563</v>
      </c>
    </row>
    <row r="355" spans="1:1" x14ac:dyDescent="0.3">
      <c r="A355" s="35" t="s">
        <v>564</v>
      </c>
    </row>
    <row r="356" spans="1:1" x14ac:dyDescent="0.3">
      <c r="A356" s="35" t="s">
        <v>565</v>
      </c>
    </row>
    <row r="357" spans="1:1" x14ac:dyDescent="0.3">
      <c r="A357" s="35" t="s">
        <v>566</v>
      </c>
    </row>
    <row r="358" spans="1:1" x14ac:dyDescent="0.3">
      <c r="A358" s="35" t="s">
        <v>567</v>
      </c>
    </row>
    <row r="359" spans="1:1" x14ac:dyDescent="0.3">
      <c r="A359" s="35" t="s">
        <v>568</v>
      </c>
    </row>
    <row r="360" spans="1:1" x14ac:dyDescent="0.3">
      <c r="A360" s="35" t="s">
        <v>569</v>
      </c>
    </row>
    <row r="361" spans="1:1" x14ac:dyDescent="0.3">
      <c r="A361" s="35" t="s">
        <v>570</v>
      </c>
    </row>
    <row r="362" spans="1:1" x14ac:dyDescent="0.3">
      <c r="A362" s="35" t="s">
        <v>571</v>
      </c>
    </row>
    <row r="363" spans="1:1" x14ac:dyDescent="0.3">
      <c r="A363" s="35" t="s">
        <v>572</v>
      </c>
    </row>
    <row r="364" spans="1:1" x14ac:dyDescent="0.3">
      <c r="A364" s="35" t="s">
        <v>573</v>
      </c>
    </row>
    <row r="365" spans="1:1" x14ac:dyDescent="0.3">
      <c r="A365" s="35" t="s">
        <v>574</v>
      </c>
    </row>
    <row r="366" spans="1:1" x14ac:dyDescent="0.3">
      <c r="A366" s="35" t="s">
        <v>575</v>
      </c>
    </row>
    <row r="367" spans="1:1" x14ac:dyDescent="0.3">
      <c r="A367" s="35" t="s">
        <v>576</v>
      </c>
    </row>
    <row r="368" spans="1:1" x14ac:dyDescent="0.3">
      <c r="A368" s="35" t="s">
        <v>577</v>
      </c>
    </row>
    <row r="369" spans="1:1" x14ac:dyDescent="0.3">
      <c r="A369" s="35" t="s">
        <v>578</v>
      </c>
    </row>
    <row r="370" spans="1:1" x14ac:dyDescent="0.3">
      <c r="A370" s="35" t="s">
        <v>579</v>
      </c>
    </row>
    <row r="371" spans="1:1" x14ac:dyDescent="0.3">
      <c r="A371" s="35" t="s">
        <v>580</v>
      </c>
    </row>
    <row r="372" spans="1:1" x14ac:dyDescent="0.3">
      <c r="A372" s="35" t="s">
        <v>581</v>
      </c>
    </row>
    <row r="373" spans="1:1" x14ac:dyDescent="0.3">
      <c r="A373" s="35" t="s">
        <v>582</v>
      </c>
    </row>
    <row r="374" spans="1:1" x14ac:dyDescent="0.3">
      <c r="A374" s="35" t="s">
        <v>583</v>
      </c>
    </row>
    <row r="375" spans="1:1" x14ac:dyDescent="0.3">
      <c r="A375" s="35" t="s">
        <v>584</v>
      </c>
    </row>
    <row r="376" spans="1:1" x14ac:dyDescent="0.3">
      <c r="A376" s="35" t="s">
        <v>585</v>
      </c>
    </row>
    <row r="377" spans="1:1" x14ac:dyDescent="0.3">
      <c r="A377" s="35" t="s">
        <v>586</v>
      </c>
    </row>
    <row r="378" spans="1:1" x14ac:dyDescent="0.3">
      <c r="A378" s="35" t="s">
        <v>587</v>
      </c>
    </row>
    <row r="379" spans="1:1" x14ac:dyDescent="0.3">
      <c r="A379" s="35" t="s">
        <v>588</v>
      </c>
    </row>
    <row r="380" spans="1:1" x14ac:dyDescent="0.3">
      <c r="A380" s="35" t="s">
        <v>589</v>
      </c>
    </row>
    <row r="381" spans="1:1" x14ac:dyDescent="0.3">
      <c r="A381" s="35" t="s">
        <v>590</v>
      </c>
    </row>
    <row r="382" spans="1:1" x14ac:dyDescent="0.3">
      <c r="A382" s="35" t="s">
        <v>591</v>
      </c>
    </row>
    <row r="383" spans="1:1" x14ac:dyDescent="0.3">
      <c r="A383" s="35" t="s">
        <v>592</v>
      </c>
    </row>
    <row r="384" spans="1:1" x14ac:dyDescent="0.3">
      <c r="A384" s="35" t="s">
        <v>593</v>
      </c>
    </row>
    <row r="385" spans="1:1" x14ac:dyDescent="0.3">
      <c r="A385" s="35" t="s">
        <v>594</v>
      </c>
    </row>
    <row r="386" spans="1:1" x14ac:dyDescent="0.3">
      <c r="A386" s="35" t="s">
        <v>595</v>
      </c>
    </row>
    <row r="387" spans="1:1" x14ac:dyDescent="0.3">
      <c r="A387" s="35" t="s">
        <v>596</v>
      </c>
    </row>
    <row r="388" spans="1:1" x14ac:dyDescent="0.3">
      <c r="A388" s="35" t="s">
        <v>597</v>
      </c>
    </row>
    <row r="389" spans="1:1" x14ac:dyDescent="0.3">
      <c r="A389" s="35" t="s">
        <v>598</v>
      </c>
    </row>
    <row r="390" spans="1:1" x14ac:dyDescent="0.3">
      <c r="A390" s="35" t="s">
        <v>599</v>
      </c>
    </row>
    <row r="391" spans="1:1" x14ac:dyDescent="0.3">
      <c r="A391" s="35" t="s">
        <v>600</v>
      </c>
    </row>
    <row r="392" spans="1:1" x14ac:dyDescent="0.3">
      <c r="A392" s="35" t="s">
        <v>601</v>
      </c>
    </row>
    <row r="393" spans="1:1" x14ac:dyDescent="0.3">
      <c r="A393" s="35" t="s">
        <v>602</v>
      </c>
    </row>
    <row r="394" spans="1:1" x14ac:dyDescent="0.3">
      <c r="A394" s="35" t="s">
        <v>603</v>
      </c>
    </row>
    <row r="395" spans="1:1" x14ac:dyDescent="0.3">
      <c r="A395" s="35" t="s">
        <v>604</v>
      </c>
    </row>
    <row r="396" spans="1:1" x14ac:dyDescent="0.3">
      <c r="A396" s="35" t="s">
        <v>605</v>
      </c>
    </row>
    <row r="397" spans="1:1" x14ac:dyDescent="0.3">
      <c r="A397" s="35" t="s">
        <v>606</v>
      </c>
    </row>
    <row r="398" spans="1:1" x14ac:dyDescent="0.3">
      <c r="A398" s="35" t="s">
        <v>607</v>
      </c>
    </row>
    <row r="399" spans="1:1" x14ac:dyDescent="0.3">
      <c r="A399" s="35" t="s">
        <v>608</v>
      </c>
    </row>
    <row r="400" spans="1:1" x14ac:dyDescent="0.3">
      <c r="A400" s="35" t="s">
        <v>609</v>
      </c>
    </row>
    <row r="401" spans="1:1" x14ac:dyDescent="0.3">
      <c r="A401" s="35" t="s">
        <v>610</v>
      </c>
    </row>
    <row r="402" spans="1:1" x14ac:dyDescent="0.3">
      <c r="A402" s="35" t="s">
        <v>611</v>
      </c>
    </row>
    <row r="403" spans="1:1" x14ac:dyDescent="0.3">
      <c r="A403" s="35" t="s">
        <v>612</v>
      </c>
    </row>
    <row r="404" spans="1:1" x14ac:dyDescent="0.3">
      <c r="A404" s="35" t="s">
        <v>613</v>
      </c>
    </row>
    <row r="405" spans="1:1" x14ac:dyDescent="0.3">
      <c r="A405" s="35" t="s">
        <v>614</v>
      </c>
    </row>
    <row r="406" spans="1:1" x14ac:dyDescent="0.3">
      <c r="A406" s="35" t="s">
        <v>615</v>
      </c>
    </row>
    <row r="407" spans="1:1" x14ac:dyDescent="0.3">
      <c r="A407" s="35" t="s">
        <v>616</v>
      </c>
    </row>
    <row r="408" spans="1:1" x14ac:dyDescent="0.3">
      <c r="A408" s="35" t="s">
        <v>617</v>
      </c>
    </row>
    <row r="409" spans="1:1" x14ac:dyDescent="0.3">
      <c r="A409" s="35" t="s">
        <v>618</v>
      </c>
    </row>
    <row r="410" spans="1:1" x14ac:dyDescent="0.3">
      <c r="A410" s="35" t="s">
        <v>619</v>
      </c>
    </row>
    <row r="411" spans="1:1" x14ac:dyDescent="0.3">
      <c r="A411" s="35" t="s">
        <v>620</v>
      </c>
    </row>
    <row r="412" spans="1:1" x14ac:dyDescent="0.3">
      <c r="A412" s="35" t="s">
        <v>621</v>
      </c>
    </row>
    <row r="413" spans="1:1" x14ac:dyDescent="0.3">
      <c r="A413" s="35" t="s">
        <v>622</v>
      </c>
    </row>
    <row r="414" spans="1:1" x14ac:dyDescent="0.3">
      <c r="A414" s="35" t="s">
        <v>623</v>
      </c>
    </row>
    <row r="415" spans="1:1" x14ac:dyDescent="0.3">
      <c r="A415" s="35" t="s">
        <v>624</v>
      </c>
    </row>
    <row r="416" spans="1:1" x14ac:dyDescent="0.3">
      <c r="A416" s="35" t="s">
        <v>625</v>
      </c>
    </row>
    <row r="417" spans="1:1" x14ac:dyDescent="0.3">
      <c r="A417" s="35" t="s">
        <v>626</v>
      </c>
    </row>
    <row r="418" spans="1:1" x14ac:dyDescent="0.3">
      <c r="A418" s="35" t="s">
        <v>627</v>
      </c>
    </row>
    <row r="419" spans="1:1" x14ac:dyDescent="0.3">
      <c r="A419" s="35" t="s">
        <v>628</v>
      </c>
    </row>
    <row r="420" spans="1:1" x14ac:dyDescent="0.3">
      <c r="A420" s="35" t="s">
        <v>629</v>
      </c>
    </row>
    <row r="421" spans="1:1" x14ac:dyDescent="0.3">
      <c r="A421" s="35" t="s">
        <v>630</v>
      </c>
    </row>
    <row r="422" spans="1:1" x14ac:dyDescent="0.3">
      <c r="A422" s="35" t="s">
        <v>631</v>
      </c>
    </row>
    <row r="423" spans="1:1" x14ac:dyDescent="0.3">
      <c r="A423" s="35" t="s">
        <v>632</v>
      </c>
    </row>
    <row r="424" spans="1:1" x14ac:dyDescent="0.3">
      <c r="A424" s="35" t="s">
        <v>633</v>
      </c>
    </row>
    <row r="425" spans="1:1" x14ac:dyDescent="0.3">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6640625" defaultRowHeight="14.4" x14ac:dyDescent="0.3"/>
  <cols>
    <col min="1" max="1" width="34.5546875" style="55" customWidth="1"/>
    <col min="2" max="2" width="29.5546875" style="55" customWidth="1"/>
    <col min="3" max="74" width="10.6640625" style="55"/>
    <col min="75" max="75" width="15.44140625" style="55" customWidth="1"/>
    <col min="76" max="16384" width="10.6640625" style="55"/>
  </cols>
  <sheetData>
    <row r="2" spans="1:88" x14ac:dyDescent="0.3">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3">
      <c r="A3" s="55" t="str">
        <f>'Resumen General'!C5</f>
        <v>PATRIMONIO AUTÓNOMO FONDO NACIONAL DE TURISMO FONTUR</v>
      </c>
      <c r="B3" s="55" t="str">
        <f>'Resumen General'!C6</f>
        <v>MIREYA LÓPEZ CHAPARRO</v>
      </c>
      <c r="C3" s="55">
        <f>+ABOGADOS!D11</f>
        <v>14</v>
      </c>
      <c r="D3" s="55">
        <f>+ABOGADOS!D12</f>
        <v>14</v>
      </c>
      <c r="E3" s="55">
        <f>+ABOGADOS!D13</f>
        <v>14</v>
      </c>
      <c r="F3" s="55">
        <f>+ABOGADOS!D14</f>
        <v>0</v>
      </c>
      <c r="G3" s="55">
        <f>+ABOGADOS!D17</f>
        <v>3</v>
      </c>
      <c r="H3" s="55">
        <f>+ABOGADOS!D18</f>
        <v>3</v>
      </c>
      <c r="I3" s="55">
        <f>+ABOGADOS!H10</f>
        <v>10</v>
      </c>
      <c r="J3" s="55">
        <f>+ABOGADOS!H11</f>
        <v>10</v>
      </c>
      <c r="K3" s="55">
        <f>+ABOGADOS!H12</f>
        <v>10</v>
      </c>
      <c r="L3" s="55">
        <f>+ABOGADOS!H17</f>
        <v>12</v>
      </c>
      <c r="M3" s="55">
        <f>+ABOGADOS!H18</f>
        <v>0</v>
      </c>
      <c r="N3" s="55">
        <f>+ABOGADOS!H19</f>
        <v>0</v>
      </c>
      <c r="O3" s="55">
        <f>+ABOGADOS!H20</f>
        <v>2</v>
      </c>
      <c r="P3" s="55">
        <f>+JUDICIALES!D11</f>
        <v>89</v>
      </c>
      <c r="Q3" s="55">
        <f>+JUDICIALES!D12</f>
        <v>89</v>
      </c>
      <c r="R3" s="55">
        <f>+JUDICIALES!D13</f>
        <v>0</v>
      </c>
      <c r="S3" s="55">
        <f>+JUDICIALES!D16</f>
        <v>2</v>
      </c>
      <c r="T3" s="55">
        <f>+JUDICIALES!D17</f>
        <v>2</v>
      </c>
      <c r="U3" s="55">
        <f>+JUDICIALES!D21</f>
        <v>44</v>
      </c>
      <c r="V3" s="55">
        <f>+JUDICIALES!D22</f>
        <v>0</v>
      </c>
      <c r="W3" s="55">
        <f>JUDICIALES!D28</f>
        <v>2</v>
      </c>
      <c r="X3" s="55">
        <f>JUDICIALES!D29</f>
        <v>1</v>
      </c>
      <c r="Y3" s="55">
        <f>JUDICIALES!D30</f>
        <v>1</v>
      </c>
      <c r="Z3" s="55">
        <f>JUDICIALES!D31</f>
        <v>2</v>
      </c>
      <c r="AA3" s="55">
        <f>JUDICIALES!D32</f>
        <v>0</v>
      </c>
      <c r="AB3" s="55">
        <f>+JUDICIALES!G9</f>
        <v>0</v>
      </c>
      <c r="AC3" s="55">
        <f>+JUDICIALES!G10</f>
        <v>0</v>
      </c>
      <c r="AD3" s="55">
        <f>+JUDICIALES!G11</f>
        <v>0</v>
      </c>
      <c r="AE3" s="55">
        <f>+JUDICIALES!G15</f>
        <v>75</v>
      </c>
      <c r="AF3" s="55">
        <f>+JUDICIALES!G16</f>
        <v>68</v>
      </c>
      <c r="AG3" s="55">
        <f>+JUDICIALES!G17</f>
        <v>6</v>
      </c>
      <c r="AH3" s="55">
        <f>+JUDICIALES!G18</f>
        <v>1</v>
      </c>
      <c r="AI3" s="55">
        <f>+JUDICIALES!G21</f>
        <v>0</v>
      </c>
      <c r="AJ3" s="55">
        <f>+JUDICIALES!G22</f>
        <v>54</v>
      </c>
      <c r="AK3" s="55">
        <f>+JUDICIALES!G23</f>
        <v>3</v>
      </c>
      <c r="AL3" s="55">
        <f>+JUDICIALES!G24</f>
        <v>17</v>
      </c>
      <c r="AM3" s="55">
        <f>+JUDICIALES!H21</f>
        <v>0</v>
      </c>
      <c r="AN3" s="55">
        <f>+JUDICIALES!H22</f>
        <v>54</v>
      </c>
      <c r="AO3" s="55">
        <f>+JUDICIALES!H23</f>
        <v>3</v>
      </c>
      <c r="AP3" s="55">
        <f>+JUDICIALES!H24</f>
        <v>17</v>
      </c>
      <c r="AQ3" s="55">
        <f>+PREJUDICIALES!D10</f>
        <v>2</v>
      </c>
      <c r="AR3" s="55">
        <f>+PREJUDICIALES!D11</f>
        <v>2</v>
      </c>
      <c r="AS3" s="55">
        <f>+PREJUDICIALES!D12</f>
        <v>3</v>
      </c>
      <c r="AT3" s="55">
        <f>+PREJUDICIALES!D13</f>
        <v>1</v>
      </c>
      <c r="AU3" s="55">
        <f>+PREJUDICIALES!D14</f>
        <v>27</v>
      </c>
      <c r="AV3" s="55">
        <f>+PREJUDICIALES!D17</f>
        <v>1</v>
      </c>
      <c r="AW3" s="55">
        <f>+PREJUDICIALES!D18</f>
        <v>1</v>
      </c>
      <c r="AX3" s="55">
        <f>+PREJUDICIALES!G12</f>
        <v>0</v>
      </c>
      <c r="AY3" s="55">
        <f>+PREJUDICIALES!G13</f>
        <v>20</v>
      </c>
      <c r="AZ3" s="55">
        <f>+ARBITRAMENTOS!D9</f>
        <v>0</v>
      </c>
      <c r="BA3" s="55">
        <f>+ARBITRAMENTOS!D10</f>
        <v>0</v>
      </c>
      <c r="BB3" s="55">
        <f>ARBITRAMENTOS!G9</f>
        <v>2</v>
      </c>
      <c r="BC3" s="55">
        <f>ARBITRAMENTOS!G10</f>
        <v>2</v>
      </c>
      <c r="BD3" s="55" t="str">
        <f>+PAGOS!D9</f>
        <v>No</v>
      </c>
      <c r="BE3" s="55" t="str">
        <f>+PAGOS!D10</f>
        <v>No</v>
      </c>
      <c r="BF3" s="56">
        <f>USUARIOS!D9</f>
        <v>45512</v>
      </c>
      <c r="BG3" s="56">
        <f>ABOGADOS!D7</f>
        <v>45512</v>
      </c>
      <c r="BH3" s="56">
        <f>JUDICIALES!D8</f>
        <v>45512</v>
      </c>
      <c r="BI3" s="55" t="str">
        <f>+USUARIOS!C19</f>
        <v>No aplica</v>
      </c>
      <c r="BJ3" s="55" t="str">
        <f>+ABOGADOS!C22</f>
        <v>Aclaración Dirección Jurídica: En el módulo de usuarios aun se encuentra activo el  perfil de la abogada Liseth Sanabria, esto debido a que en su perfil se encuentra aun a cargo un trámite de una ficha de conciliación judicial. Esta ficha esta siendo tramitada por el Secretario Técnico del Comité de Conciliación y, cuando sea cerrada, se procederá con la inactivación del perfil.
Validación Auditoría Interna: Los 10 abogados activos seleccionados para completar la tabla de "INFORMACIÓN" fueron los identificados con cc: 19440097, 7226241, 1014266150, 1020723958, 75094575, 80874372, 1032381837, 16933740, 79159020 y 52786271. Recomendación: Durante el siguiente período, promover la participar de los dos abogados (cc: 1032381837 y 7226241) en las jornadas de capacitación de eKOGUI.</v>
      </c>
      <c r="BK3" s="55" t="str">
        <f>+JUDICIALES!F28</f>
        <v>Validación Auditoría Interna: Los dos procesos terminados seleccionados para diligenciar la tabla de "CONDENAS" corresponden a Número de Ekogui 894669 y 1102298.
Recomendación: Realizar la calificación del proceso Número 2535063 de Ekogui.</v>
      </c>
      <c r="BL3" s="55" t="str">
        <f>+PREJUDICIALES!F17</f>
        <v>Validación Auditoría Interna: Los 20 procesos prejudiciales activos seleccionados registrados antes y hasta el 30 de diciembre de 2023 para diligenciar la tabla de "ACTUALIZACIÓN" corresponden a los números de Ekogui: 1075193, 1109978, 1121199, 1189063, 1227210, 1288429, 1312982, 1395457, 1397166, 1402628, 1416581, 1443812, 1444532, 1452204, 1457134, 1459437, 1472402, 1474363, 1491659 y 1523977.</v>
      </c>
      <c r="BM3" s="55" t="str">
        <f>+ARBITRAMENTOS!C13</f>
        <v>NINGUNA</v>
      </c>
      <c r="BN3" s="55" t="str">
        <f>+PAGOS!F8</f>
        <v>La entidad no usa SIIF- Min Hacienda, por tanto utiliza su propio módulo de gestión de pagos.</v>
      </c>
      <c r="BO3" s="55" t="str">
        <f>'Resumen General'!B26</f>
        <v>El P.A. Fontur cuenta en ekogui con el registro del 100% de los procesos judiciales y prejudiciales. Un 86% de los abogados se encuentra capacitado en Ekogui, y hay un promedio de 6 procesos asignados por abogado. El P.A. Fontur no cuenta con procesos de más de 33.000 S.M.M.L.V. En general la información registrada en el aplicativo ekogui es consistente y está actualizada al corte del 30/06/2024. Se registraron dos recomendaciones en las hojas: ABOGADOS y JUDICIALES.</v>
      </c>
      <c r="BP3" s="55" t="str">
        <f>USUARIOS!C20</f>
        <v>N/A</v>
      </c>
      <c r="BQ3" s="55" t="str">
        <f>ABOGADOS!D26</f>
        <v>No</v>
      </c>
      <c r="BR3" s="55" t="str">
        <f>JUDICIALES!H34</f>
        <v>No</v>
      </c>
      <c r="BS3" s="55" t="str">
        <f>PREJUDICIALES!G23</f>
        <v>No</v>
      </c>
      <c r="BT3" s="55" t="str">
        <f>ARBITRAMENTOS!D17</f>
        <v>No</v>
      </c>
      <c r="BU3" s="55" t="str">
        <f>PAGOS!G11</f>
        <v>No</v>
      </c>
      <c r="BV3" s="55" t="str">
        <f>'Resumen General'!C30</f>
        <v>No</v>
      </c>
      <c r="BW3" s="55" t="str">
        <f>'COMITES DE CONCILIACION'!D9</f>
        <v>No</v>
      </c>
      <c r="BX3" s="55" t="str">
        <f>'COMITES DE CONCILIACION'!D10</f>
        <v>Si</v>
      </c>
      <c r="BY3" s="55" t="str">
        <f>'COMITES DE CONCILIACION'!F8</f>
        <v xml:space="preserve">Aclaración Dirección Jurídica: El comité de conciliación del Ministerio de Industria, Comercio y Turismo es el competente para tomar las decisiones sobre solicitud de la conciliación a cargo del P.A. FONTUR. En este entendido, el registro de las conciliaciones está a cargo del secretario técnico, el cual es funcionario del Ministerio. </v>
      </c>
      <c r="BZ3" s="55" t="str">
        <f>'COMITES DE CONCILIACION'!G11</f>
        <v>No</v>
      </c>
    </row>
    <row r="12" spans="1:88" x14ac:dyDescent="0.3">
      <c r="A12" s="58" t="s">
        <v>35</v>
      </c>
      <c r="B12" s="58" t="s">
        <v>14</v>
      </c>
      <c r="C12" s="58" t="s">
        <v>15</v>
      </c>
      <c r="D12" s="58" t="s">
        <v>6</v>
      </c>
      <c r="E12" s="58" t="s">
        <v>7</v>
      </c>
      <c r="F12" s="58" t="s">
        <v>16</v>
      </c>
      <c r="G12" s="58" t="s">
        <v>71</v>
      </c>
    </row>
    <row r="13" spans="1:88" x14ac:dyDescent="0.3">
      <c r="A13" s="55" t="str">
        <f t="shared" ref="A13:A18" si="0">$A$3</f>
        <v>PATRIMONIO AUTÓNOMO FONDO NACIONAL DE TURISMO FONTUR</v>
      </c>
      <c r="B13" s="55" t="s">
        <v>0</v>
      </c>
      <c r="C13" s="55" t="str">
        <f>USUARIOS!C12</f>
        <v>No</v>
      </c>
      <c r="D13" s="57">
        <f>USUARIOS!D12</f>
        <v>0</v>
      </c>
      <c r="E13" s="55" t="str">
        <f>USUARIOS!E12</f>
        <v>No aplica</v>
      </c>
      <c r="F13" s="57">
        <f>USUARIOS!F12</f>
        <v>0</v>
      </c>
      <c r="G13" s="55" t="str">
        <f>USUARIOS!G12</f>
        <v/>
      </c>
    </row>
    <row r="14" spans="1:88" x14ac:dyDescent="0.3">
      <c r="A14" s="55" t="str">
        <f t="shared" si="0"/>
        <v>PATRIMONIO AUTÓNOMO FONDO NACIONAL DE TURISMO FONTUR</v>
      </c>
      <c r="B14" s="55" t="s">
        <v>1</v>
      </c>
      <c r="C14" s="55" t="str">
        <f>USUARIOS!C13</f>
        <v>Si</v>
      </c>
      <c r="D14" s="57">
        <f>USUARIOS!D13</f>
        <v>45217</v>
      </c>
      <c r="E14" s="55" t="str">
        <f>USUARIOS!E13</f>
        <v>LUISA FERNANDA CABREJO FÉLIX</v>
      </c>
      <c r="F14" s="57">
        <f>USUARIOS!F13</f>
        <v>44673</v>
      </c>
      <c r="G14" s="55" t="str">
        <f>USUARIOS!G13</f>
        <v/>
      </c>
    </row>
    <row r="15" spans="1:88" x14ac:dyDescent="0.3">
      <c r="A15" s="55" t="str">
        <f t="shared" si="0"/>
        <v>PATRIMONIO AUTÓNOMO FONDO NACIONAL DE TURISMO FONTUR</v>
      </c>
      <c r="B15" s="55" t="s">
        <v>2</v>
      </c>
      <c r="C15" s="55" t="str">
        <f>USUARIOS!C14</f>
        <v>No</v>
      </c>
      <c r="D15" s="57">
        <f>USUARIOS!D14</f>
        <v>0</v>
      </c>
      <c r="E15" s="55" t="str">
        <f>USUARIOS!E14</f>
        <v>No aplica</v>
      </c>
      <c r="F15" s="57">
        <f>USUARIOS!F14</f>
        <v>0</v>
      </c>
      <c r="G15" s="55" t="str">
        <f>USUARIOS!G14</f>
        <v/>
      </c>
    </row>
    <row r="16" spans="1:88" x14ac:dyDescent="0.3">
      <c r="A16" s="55" t="str">
        <f t="shared" si="0"/>
        <v>PATRIMONIO AUTÓNOMO FONDO NACIONAL DE TURISMO FONTUR</v>
      </c>
      <c r="B16" s="55" t="s">
        <v>3</v>
      </c>
      <c r="C16" s="55" t="str">
        <f>USUARIOS!C15</f>
        <v>Si</v>
      </c>
      <c r="D16" s="57">
        <f>USUARIOS!D15</f>
        <v>42388</v>
      </c>
      <c r="E16" s="55" t="str">
        <f>USUARIOS!E15</f>
        <v xml:space="preserve">DANIEL ALFREDO MUÑOZ LOPEZ </v>
      </c>
      <c r="F16" s="57">
        <f>USUARIOS!F15</f>
        <v>44956</v>
      </c>
      <c r="G16" s="55" t="str">
        <f>USUARIOS!G15</f>
        <v/>
      </c>
    </row>
    <row r="17" spans="1:7" x14ac:dyDescent="0.3">
      <c r="A17" s="55" t="str">
        <f t="shared" si="0"/>
        <v>PATRIMONIO AUTÓNOMO FONDO NACIONAL DE TURISMO FONTUR</v>
      </c>
      <c r="B17" s="55" t="s">
        <v>4</v>
      </c>
      <c r="C17" s="55" t="str">
        <f>USUARIOS!C16</f>
        <v>Si</v>
      </c>
      <c r="D17" s="57">
        <f>USUARIOS!D16</f>
        <v>44445</v>
      </c>
      <c r="E17" s="55" t="str">
        <f>USUARIOS!E16</f>
        <v>CAMILO ALFONSO HERRERA URREGO</v>
      </c>
      <c r="F17" s="57">
        <f>USUARIOS!F16</f>
        <v>44994</v>
      </c>
      <c r="G17" s="55" t="str">
        <f>USUARIOS!G16</f>
        <v/>
      </c>
    </row>
    <row r="18" spans="1:7" x14ac:dyDescent="0.3">
      <c r="A18" s="55" t="str">
        <f t="shared" si="0"/>
        <v>PATRIMONIO AUTÓNOMO FONDO NACIONAL DE TURISMO FONTUR</v>
      </c>
      <c r="B18" s="55" t="s">
        <v>5</v>
      </c>
      <c r="C18" s="55" t="str">
        <f>USUARIOS!C17</f>
        <v>Si</v>
      </c>
      <c r="D18" s="57">
        <f>USUARIOS!D17</f>
        <v>45335</v>
      </c>
      <c r="E18" s="55" t="str">
        <f>USUARIOS!E17</f>
        <v>LISETH SANABRIA CORTES</v>
      </c>
      <c r="F18" s="57">
        <f>USUARIOS!F17</f>
        <v>45000</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E17" sqref="E17"/>
    </sheetView>
  </sheetViews>
  <sheetFormatPr baseColWidth="10" defaultColWidth="11.44140625" defaultRowHeight="14.4" x14ac:dyDescent="0.3"/>
  <cols>
    <col min="1" max="1" width="6.44140625" style="1" customWidth="1"/>
    <col min="2" max="2" width="34.33203125" style="1" customWidth="1"/>
    <col min="3" max="3" width="13.33203125" style="1" customWidth="1"/>
    <col min="4" max="4" width="27.44140625" style="1" customWidth="1"/>
    <col min="5" max="5" width="57.44140625" style="1" customWidth="1"/>
    <col min="6" max="6" width="30.109375" style="1" customWidth="1"/>
    <col min="7" max="7" width="15.6640625" style="1" customWidth="1"/>
    <col min="8" max="9" width="11.44140625" style="34"/>
    <col min="10" max="10" width="11.88671875" style="34" bestFit="1" customWidth="1"/>
    <col min="11" max="19" width="11.44140625" style="1"/>
    <col min="20" max="20" width="0" style="1" hidden="1" customWidth="1"/>
    <col min="21" max="16384" width="11.44140625" style="1"/>
  </cols>
  <sheetData>
    <row r="5" spans="2:20" ht="15" thickBot="1" x14ac:dyDescent="0.35"/>
    <row r="6" spans="2:20" x14ac:dyDescent="0.3">
      <c r="B6" s="10"/>
      <c r="C6" s="11"/>
      <c r="D6" s="11"/>
      <c r="E6" s="11"/>
      <c r="F6" s="11"/>
      <c r="G6" s="12"/>
    </row>
    <row r="7" spans="2:20" ht="21" x14ac:dyDescent="0.4">
      <c r="B7" s="100" t="s">
        <v>179</v>
      </c>
      <c r="C7" s="101"/>
      <c r="D7" s="101"/>
      <c r="E7" s="101"/>
      <c r="F7" s="101"/>
      <c r="G7" s="102"/>
      <c r="T7" s="1" t="s">
        <v>11</v>
      </c>
    </row>
    <row r="8" spans="2:20" ht="15" thickBot="1" x14ac:dyDescent="0.35">
      <c r="B8" s="13"/>
      <c r="D8" s="108" t="s">
        <v>132</v>
      </c>
      <c r="E8" s="108"/>
      <c r="G8" s="14"/>
      <c r="T8" s="1" t="s">
        <v>12</v>
      </c>
    </row>
    <row r="9" spans="2:20" ht="15" thickBot="1" x14ac:dyDescent="0.35">
      <c r="B9" s="106" t="s">
        <v>151</v>
      </c>
      <c r="C9" s="107"/>
      <c r="D9" s="87">
        <v>45512</v>
      </c>
      <c r="G9" s="14"/>
      <c r="T9" s="1" t="s">
        <v>13</v>
      </c>
    </row>
    <row r="10" spans="2:20" ht="15" thickBot="1" x14ac:dyDescent="0.35">
      <c r="B10" s="13" t="s">
        <v>134</v>
      </c>
      <c r="G10" s="53">
        <v>43545</v>
      </c>
    </row>
    <row r="11" spans="2:20" x14ac:dyDescent="0.3">
      <c r="B11" s="76" t="s">
        <v>14</v>
      </c>
      <c r="C11" s="77" t="s">
        <v>15</v>
      </c>
      <c r="D11" s="78" t="s">
        <v>6</v>
      </c>
      <c r="E11" s="77" t="s">
        <v>7</v>
      </c>
      <c r="F11" s="77" t="s">
        <v>16</v>
      </c>
      <c r="G11" s="79" t="s">
        <v>71</v>
      </c>
    </row>
    <row r="12" spans="2:20" x14ac:dyDescent="0.3">
      <c r="B12" s="19" t="s">
        <v>0</v>
      </c>
      <c r="C12" s="63" t="s">
        <v>12</v>
      </c>
      <c r="D12" s="64"/>
      <c r="E12" s="63" t="s">
        <v>640</v>
      </c>
      <c r="F12" s="64"/>
      <c r="G12" s="65" t="str">
        <f t="shared" ref="G12:G14" si="0">+IF(C12="Si",IF(F12&lt;$G$10,"DESACTUALIZADO",""),"")</f>
        <v/>
      </c>
      <c r="H12" s="34">
        <f t="shared" ref="H12:H17" si="1">+IF(C12="N/A",1,0)</f>
        <v>0</v>
      </c>
      <c r="I12" s="34">
        <f t="shared" ref="I12:I17" si="2">+IF(C12="Si",1,0)</f>
        <v>0</v>
      </c>
      <c r="J12" s="34">
        <f t="shared" ref="J12:J17" si="3">+IF(C12="No",1,0)</f>
        <v>1</v>
      </c>
    </row>
    <row r="13" spans="2:20" x14ac:dyDescent="0.3">
      <c r="B13" s="19" t="s">
        <v>1</v>
      </c>
      <c r="C13" s="63" t="s">
        <v>11</v>
      </c>
      <c r="D13" s="64">
        <v>45217</v>
      </c>
      <c r="E13" s="63" t="s">
        <v>634</v>
      </c>
      <c r="F13" s="64">
        <v>44673</v>
      </c>
      <c r="G13" s="65" t="str">
        <f t="shared" si="0"/>
        <v/>
      </c>
      <c r="H13" s="34">
        <f t="shared" si="1"/>
        <v>0</v>
      </c>
      <c r="I13" s="34">
        <f t="shared" si="2"/>
        <v>1</v>
      </c>
      <c r="J13" s="34">
        <f t="shared" si="3"/>
        <v>0</v>
      </c>
    </row>
    <row r="14" spans="2:20" x14ac:dyDescent="0.3">
      <c r="B14" s="19" t="s">
        <v>2</v>
      </c>
      <c r="C14" s="63" t="s">
        <v>12</v>
      </c>
      <c r="D14" s="64"/>
      <c r="E14" s="63" t="s">
        <v>640</v>
      </c>
      <c r="F14" s="64"/>
      <c r="G14" s="65" t="str">
        <f t="shared" si="0"/>
        <v/>
      </c>
      <c r="H14" s="34">
        <f t="shared" si="1"/>
        <v>0</v>
      </c>
      <c r="I14" s="34">
        <f t="shared" si="2"/>
        <v>0</v>
      </c>
      <c r="J14" s="34">
        <f t="shared" si="3"/>
        <v>1</v>
      </c>
      <c r="T14" s="37">
        <v>43545</v>
      </c>
    </row>
    <row r="15" spans="2:20" x14ac:dyDescent="0.3">
      <c r="B15" s="19" t="s">
        <v>3</v>
      </c>
      <c r="C15" s="63" t="s">
        <v>11</v>
      </c>
      <c r="D15" s="64">
        <v>42388</v>
      </c>
      <c r="E15" s="63" t="s">
        <v>637</v>
      </c>
      <c r="F15" s="64">
        <v>44956</v>
      </c>
      <c r="G15" s="65" t="str">
        <f>+IF(C15="Si",IF(F15&lt;$G$10,"DESACTUALIZADO",""),"")</f>
        <v/>
      </c>
      <c r="H15" s="34">
        <f t="shared" si="1"/>
        <v>0</v>
      </c>
      <c r="I15" s="34">
        <f t="shared" si="2"/>
        <v>1</v>
      </c>
      <c r="J15" s="34">
        <f t="shared" si="3"/>
        <v>0</v>
      </c>
    </row>
    <row r="16" spans="2:20" x14ac:dyDescent="0.3">
      <c r="B16" s="19" t="s">
        <v>4</v>
      </c>
      <c r="C16" s="63" t="s">
        <v>11</v>
      </c>
      <c r="D16" s="64">
        <v>44445</v>
      </c>
      <c r="E16" s="63" t="s">
        <v>635</v>
      </c>
      <c r="F16" s="64">
        <v>44994</v>
      </c>
      <c r="G16" s="65" t="str">
        <f>+IF(C16="Si",IF(F16&lt;$G$10,"DESACTUALIZADO",""),"")</f>
        <v/>
      </c>
      <c r="H16" s="34">
        <f t="shared" si="1"/>
        <v>0</v>
      </c>
      <c r="I16" s="34">
        <f t="shared" si="2"/>
        <v>1</v>
      </c>
      <c r="J16" s="34">
        <f t="shared" si="3"/>
        <v>0</v>
      </c>
    </row>
    <row r="17" spans="2:10" ht="15" thickBot="1" x14ac:dyDescent="0.35">
      <c r="B17" s="80" t="s">
        <v>5</v>
      </c>
      <c r="C17" s="81" t="s">
        <v>11</v>
      </c>
      <c r="D17" s="82">
        <v>45335</v>
      </c>
      <c r="E17" s="81" t="s">
        <v>638</v>
      </c>
      <c r="F17" s="82">
        <v>45000</v>
      </c>
      <c r="G17" s="83" t="str">
        <f t="shared" ref="G17" si="4">+IF(C17="Si",IF(F17&lt;$G$10,"DESACTUALIZADO",""),"")</f>
        <v/>
      </c>
      <c r="H17" s="34">
        <f t="shared" si="1"/>
        <v>0</v>
      </c>
      <c r="I17" s="34">
        <f t="shared" si="2"/>
        <v>1</v>
      </c>
      <c r="J17" s="34">
        <f t="shared" si="3"/>
        <v>0</v>
      </c>
    </row>
    <row r="18" spans="2:10" ht="15" thickBot="1" x14ac:dyDescent="0.35">
      <c r="B18" s="13"/>
      <c r="G18" s="14"/>
    </row>
    <row r="19" spans="2:10" ht="94.5" customHeight="1" thickBot="1" x14ac:dyDescent="0.35">
      <c r="B19" s="75" t="s">
        <v>83</v>
      </c>
      <c r="C19" s="103" t="s">
        <v>640</v>
      </c>
      <c r="D19" s="104"/>
      <c r="E19" s="104"/>
      <c r="F19" s="104"/>
      <c r="G19" s="105"/>
    </row>
    <row r="20" spans="2:10" ht="15" thickBot="1" x14ac:dyDescent="0.35">
      <c r="B20" s="73" t="s">
        <v>156</v>
      </c>
      <c r="C20" s="74" t="s">
        <v>13</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72" yWindow="837"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C27" sqref="C27"/>
    </sheetView>
  </sheetViews>
  <sheetFormatPr baseColWidth="10" defaultColWidth="11.44140625" defaultRowHeight="14.4" x14ac:dyDescent="0.3"/>
  <cols>
    <col min="1" max="1" width="3.88671875" style="1" customWidth="1"/>
    <col min="2" max="2" width="11.44140625" style="1"/>
    <col min="3" max="3" width="61.109375" style="1" customWidth="1"/>
    <col min="4" max="4" width="20.88671875" style="1" customWidth="1"/>
    <col min="5" max="5" width="15" style="1" customWidth="1"/>
    <col min="6" max="6" width="12" style="1" customWidth="1"/>
    <col min="7" max="7" width="48" style="1" customWidth="1"/>
    <col min="8" max="8" width="25.44140625" style="1" customWidth="1"/>
    <col min="9" max="9" width="12.5546875" style="1" customWidth="1"/>
    <col min="10" max="19" width="11.44140625" style="1"/>
    <col min="20" max="23" width="0" style="1" hidden="1" customWidth="1"/>
    <col min="24" max="16384" width="11.44140625" style="1"/>
  </cols>
  <sheetData>
    <row r="1" spans="2:23" ht="15" thickBot="1" x14ac:dyDescent="0.35"/>
    <row r="2" spans="2:23" x14ac:dyDescent="0.3">
      <c r="B2" s="10"/>
      <c r="C2" s="11"/>
      <c r="D2" s="11"/>
      <c r="E2" s="11"/>
      <c r="F2" s="11"/>
      <c r="G2" s="11"/>
      <c r="H2" s="11"/>
      <c r="I2" s="12"/>
    </row>
    <row r="3" spans="2:23" x14ac:dyDescent="0.3">
      <c r="B3" s="13"/>
      <c r="I3" s="14"/>
      <c r="W3" s="23">
        <f>+IF(D12&lt;=10,D12,IF(ROUNDDOWN(D12*10%,0)&lt;10,10,ROUNDDOWN(D12*10%,0)))</f>
        <v>10</v>
      </c>
    </row>
    <row r="4" spans="2:23" x14ac:dyDescent="0.3">
      <c r="B4" s="13"/>
      <c r="I4" s="14"/>
    </row>
    <row r="5" spans="2:23" x14ac:dyDescent="0.3">
      <c r="B5" s="13"/>
      <c r="D5" s="1" t="s">
        <v>132</v>
      </c>
      <c r="I5" s="14"/>
    </row>
    <row r="6" spans="2:23" ht="15" customHeight="1" x14ac:dyDescent="0.3">
      <c r="B6" s="13"/>
      <c r="H6" s="24"/>
      <c r="I6" s="25"/>
    </row>
    <row r="7" spans="2:23" ht="17.25" customHeight="1" x14ac:dyDescent="0.4">
      <c r="B7" s="13"/>
      <c r="C7" s="18" t="s">
        <v>151</v>
      </c>
      <c r="D7" s="64">
        <v>45512</v>
      </c>
      <c r="E7"/>
      <c r="F7" s="22"/>
      <c r="G7" s="109" t="str">
        <f>"Seleccione una muestra de "&amp;W3&amp;" abogados activos y complete la siguiente tabla"</f>
        <v>Seleccione una muestra de 10 abogados activos y complete la siguiente tabla</v>
      </c>
      <c r="H7" s="110"/>
      <c r="I7" s="25"/>
      <c r="T7" s="1" t="s">
        <v>11</v>
      </c>
    </row>
    <row r="8" spans="2:23" x14ac:dyDescent="0.3">
      <c r="B8" s="13"/>
      <c r="G8" s="111"/>
      <c r="H8" s="112"/>
      <c r="I8" s="14"/>
      <c r="T8" s="1" t="s">
        <v>12</v>
      </c>
    </row>
    <row r="9" spans="2:23" ht="23.4" x14ac:dyDescent="0.3">
      <c r="B9" s="13"/>
      <c r="C9" s="26" t="s">
        <v>181</v>
      </c>
      <c r="F9"/>
      <c r="G9" s="21" t="s">
        <v>86</v>
      </c>
      <c r="H9" s="21" t="s">
        <v>18</v>
      </c>
      <c r="I9" s="14"/>
      <c r="T9" s="1" t="s">
        <v>13</v>
      </c>
    </row>
    <row r="10" spans="2:23" x14ac:dyDescent="0.3">
      <c r="B10" s="13"/>
      <c r="C10" s="20" t="s">
        <v>182</v>
      </c>
      <c r="D10" s="20" t="s">
        <v>22</v>
      </c>
      <c r="E10"/>
      <c r="F10"/>
      <c r="G10" s="18" t="s">
        <v>153</v>
      </c>
      <c r="H10" s="63">
        <v>10</v>
      </c>
      <c r="I10" s="14"/>
    </row>
    <row r="11" spans="2:23" x14ac:dyDescent="0.3">
      <c r="B11" s="13"/>
      <c r="C11" s="18" t="s">
        <v>137</v>
      </c>
      <c r="D11" s="63">
        <v>14</v>
      </c>
      <c r="E11"/>
      <c r="F11"/>
      <c r="G11" s="18" t="s">
        <v>84</v>
      </c>
      <c r="H11" s="63">
        <v>10</v>
      </c>
      <c r="I11" s="14"/>
    </row>
    <row r="12" spans="2:23" x14ac:dyDescent="0.3">
      <c r="B12" s="13"/>
      <c r="C12" s="18" t="s">
        <v>21</v>
      </c>
      <c r="D12" s="63">
        <v>14</v>
      </c>
      <c r="E12"/>
      <c r="F12"/>
      <c r="G12" s="18" t="s">
        <v>85</v>
      </c>
      <c r="H12" s="63">
        <v>10</v>
      </c>
      <c r="I12" s="14"/>
    </row>
    <row r="13" spans="2:23" x14ac:dyDescent="0.3">
      <c r="B13" s="13"/>
      <c r="C13" s="18" t="s">
        <v>25</v>
      </c>
      <c r="D13" s="63">
        <v>14</v>
      </c>
      <c r="E13"/>
      <c r="F13"/>
      <c r="G13" s="40" t="s">
        <v>91</v>
      </c>
      <c r="H13" s="39"/>
      <c r="I13" s="14"/>
    </row>
    <row r="14" spans="2:23" x14ac:dyDescent="0.3">
      <c r="B14" s="13"/>
      <c r="F14"/>
      <c r="G14" s="41" t="s">
        <v>92</v>
      </c>
      <c r="H14" s="42"/>
      <c r="I14" s="14"/>
      <c r="T14" s="37">
        <v>43545</v>
      </c>
    </row>
    <row r="15" spans="2:23" x14ac:dyDescent="0.3">
      <c r="B15" s="13"/>
      <c r="F15"/>
      <c r="I15" s="14"/>
    </row>
    <row r="16" spans="2:23" x14ac:dyDescent="0.3">
      <c r="B16" s="13"/>
      <c r="C16" s="20" t="s">
        <v>23</v>
      </c>
      <c r="D16" s="20" t="s">
        <v>22</v>
      </c>
      <c r="E16"/>
      <c r="F16"/>
      <c r="G16" s="21" t="s">
        <v>95</v>
      </c>
      <c r="H16" s="21" t="s">
        <v>18</v>
      </c>
      <c r="I16" s="14"/>
    </row>
    <row r="17" spans="2:9" x14ac:dyDescent="0.3">
      <c r="B17" s="13"/>
      <c r="C17" s="18" t="s">
        <v>183</v>
      </c>
      <c r="D17" s="63">
        <v>3</v>
      </c>
      <c r="E17"/>
      <c r="F17"/>
      <c r="G17" s="18" t="s">
        <v>177</v>
      </c>
      <c r="H17" s="63">
        <v>12</v>
      </c>
      <c r="I17" s="14"/>
    </row>
    <row r="18" spans="2:9" x14ac:dyDescent="0.3">
      <c r="B18" s="13"/>
      <c r="C18" s="18" t="s">
        <v>184</v>
      </c>
      <c r="D18" s="63">
        <v>3</v>
      </c>
      <c r="E18"/>
      <c r="F18"/>
      <c r="G18" s="35" t="s">
        <v>178</v>
      </c>
      <c r="H18" s="63">
        <v>0</v>
      </c>
      <c r="I18" s="14"/>
    </row>
    <row r="19" spans="2:9" x14ac:dyDescent="0.3">
      <c r="B19" s="13"/>
      <c r="C19" s="45"/>
      <c r="F19"/>
      <c r="G19" s="18" t="s">
        <v>88</v>
      </c>
      <c r="H19" s="63">
        <v>0</v>
      </c>
      <c r="I19" s="14"/>
    </row>
    <row r="20" spans="2:9" x14ac:dyDescent="0.3">
      <c r="B20" s="13"/>
      <c r="C20" s="45"/>
      <c r="F20"/>
      <c r="G20" s="18" t="s">
        <v>24</v>
      </c>
      <c r="H20" s="63">
        <v>2</v>
      </c>
      <c r="I20" s="14"/>
    </row>
    <row r="21" spans="2:9" x14ac:dyDescent="0.3">
      <c r="B21" s="13"/>
      <c r="C21" s="45" t="s">
        <v>87</v>
      </c>
      <c r="F21"/>
      <c r="G21"/>
      <c r="H21"/>
      <c r="I21" s="14"/>
    </row>
    <row r="22" spans="2:9" x14ac:dyDescent="0.3">
      <c r="B22" s="13"/>
      <c r="C22" s="113" t="s">
        <v>644</v>
      </c>
      <c r="D22" s="114"/>
      <c r="E22" s="114"/>
      <c r="F22" s="114"/>
      <c r="G22" s="114"/>
      <c r="H22" s="115"/>
      <c r="I22" s="14"/>
    </row>
    <row r="23" spans="2:9" x14ac:dyDescent="0.3">
      <c r="B23" s="13"/>
      <c r="C23" s="116"/>
      <c r="D23" s="117"/>
      <c r="E23" s="117"/>
      <c r="F23" s="117"/>
      <c r="G23" s="117"/>
      <c r="H23" s="118"/>
      <c r="I23" s="14"/>
    </row>
    <row r="24" spans="2:9" x14ac:dyDescent="0.3">
      <c r="B24" s="13"/>
      <c r="C24" s="116"/>
      <c r="D24" s="117"/>
      <c r="E24" s="117"/>
      <c r="F24" s="117"/>
      <c r="G24" s="117"/>
      <c r="H24" s="118"/>
      <c r="I24" s="14"/>
    </row>
    <row r="25" spans="2:9" ht="15" thickBot="1" x14ac:dyDescent="0.35">
      <c r="B25" s="13"/>
      <c r="C25" s="119"/>
      <c r="D25" s="120"/>
      <c r="E25" s="120"/>
      <c r="F25" s="120"/>
      <c r="G25" s="120"/>
      <c r="H25" s="121"/>
      <c r="I25" s="14"/>
    </row>
    <row r="26" spans="2:9" ht="15" thickBot="1" x14ac:dyDescent="0.35">
      <c r="B26" s="13"/>
      <c r="C26" s="73" t="s">
        <v>156</v>
      </c>
      <c r="D26" s="74" t="s">
        <v>12</v>
      </c>
      <c r="E26"/>
      <c r="F26"/>
      <c r="G26"/>
      <c r="H26"/>
      <c r="I26" s="14"/>
    </row>
    <row r="27" spans="2:9" ht="15" thickBot="1" x14ac:dyDescent="0.35">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C19" zoomScaleNormal="100" workbookViewId="0">
      <selection activeCell="F28" sqref="F28:H33"/>
    </sheetView>
  </sheetViews>
  <sheetFormatPr baseColWidth="10" defaultColWidth="11.44140625" defaultRowHeight="14.4" x14ac:dyDescent="0.3"/>
  <cols>
    <col min="1" max="1" width="3.88671875" style="1" customWidth="1"/>
    <col min="2" max="2" width="11.44140625" style="1"/>
    <col min="3" max="3" width="70.33203125" style="1" customWidth="1"/>
    <col min="4" max="4" width="15.33203125" style="1" customWidth="1"/>
    <col min="5" max="5" width="6.33203125" style="1" customWidth="1"/>
    <col min="6" max="6" width="70.109375" style="1" customWidth="1"/>
    <col min="7" max="7" width="16.88671875" style="1" customWidth="1"/>
    <col min="8" max="8" width="18.33203125" style="1" customWidth="1"/>
    <col min="9" max="9" width="7.33203125" style="1" customWidth="1"/>
    <col min="10" max="17" width="11.44140625" style="1"/>
    <col min="18" max="18" width="0" style="1" hidden="1" customWidth="1"/>
    <col min="19" max="23" width="11.44140625" style="1" hidden="1" customWidth="1"/>
    <col min="24" max="24" width="0" style="1" hidden="1" customWidth="1"/>
    <col min="25" max="16384" width="11.44140625" style="1"/>
  </cols>
  <sheetData>
    <row r="1" spans="2:23" ht="15" thickBot="1" x14ac:dyDescent="0.35"/>
    <row r="2" spans="2:23" ht="9" customHeight="1" x14ac:dyDescent="0.3">
      <c r="B2" s="10"/>
      <c r="C2" s="11"/>
      <c r="D2" s="11"/>
      <c r="E2" s="11"/>
      <c r="F2" s="11"/>
      <c r="G2" s="11"/>
      <c r="H2" s="11"/>
      <c r="I2" s="12"/>
    </row>
    <row r="3" spans="2:23" x14ac:dyDescent="0.3">
      <c r="B3" s="13"/>
      <c r="I3" s="14"/>
      <c r="W3" s="23">
        <f>+IF(D17&lt;=10,D17,IF(ROUNDDOWN(D17*10%,0)&lt;10,10,ROUNDDOWN(D17*10%,0)))</f>
        <v>2</v>
      </c>
    </row>
    <row r="4" spans="2:23" x14ac:dyDescent="0.3">
      <c r="B4" s="13"/>
      <c r="I4" s="14"/>
    </row>
    <row r="5" spans="2:23" ht="9" customHeight="1" x14ac:dyDescent="0.3">
      <c r="B5" s="13"/>
      <c r="I5" s="14"/>
    </row>
    <row r="6" spans="2:23" ht="19.5" customHeight="1" x14ac:dyDescent="0.3">
      <c r="B6" s="13"/>
      <c r="C6" s="132" t="s">
        <v>63</v>
      </c>
      <c r="D6" s="132"/>
      <c r="E6" s="132"/>
      <c r="F6" s="132"/>
      <c r="G6" s="132"/>
      <c r="H6" s="132"/>
      <c r="I6" s="25"/>
    </row>
    <row r="7" spans="2:23" x14ac:dyDescent="0.3">
      <c r="B7" s="13"/>
      <c r="E7" s="66" t="s">
        <v>132</v>
      </c>
      <c r="I7" s="14"/>
      <c r="T7" s="1" t="s">
        <v>11</v>
      </c>
    </row>
    <row r="8" spans="2:23" x14ac:dyDescent="0.3">
      <c r="B8" s="13"/>
      <c r="C8" s="20" t="s">
        <v>151</v>
      </c>
      <c r="D8" s="64">
        <v>45512</v>
      </c>
      <c r="E8"/>
      <c r="F8" s="29" t="s">
        <v>94</v>
      </c>
      <c r="G8" s="70" t="s">
        <v>17</v>
      </c>
      <c r="I8" s="14"/>
      <c r="T8" s="1" t="s">
        <v>12</v>
      </c>
    </row>
    <row r="9" spans="2:23" x14ac:dyDescent="0.3">
      <c r="B9" s="13"/>
      <c r="E9"/>
      <c r="F9" s="18" t="s">
        <v>140</v>
      </c>
      <c r="G9" s="63">
        <v>0</v>
      </c>
      <c r="I9" s="14"/>
      <c r="T9" s="1" t="s">
        <v>13</v>
      </c>
    </row>
    <row r="10" spans="2:23" x14ac:dyDescent="0.3">
      <c r="B10" s="13"/>
      <c r="C10" s="20" t="s">
        <v>185</v>
      </c>
      <c r="D10" s="20" t="s">
        <v>22</v>
      </c>
      <c r="E10"/>
      <c r="F10" s="18" t="s">
        <v>56</v>
      </c>
      <c r="G10" s="63">
        <v>0</v>
      </c>
      <c r="I10" s="14"/>
    </row>
    <row r="11" spans="2:23" x14ac:dyDescent="0.3">
      <c r="B11" s="13"/>
      <c r="C11" s="18" t="s">
        <v>138</v>
      </c>
      <c r="D11" s="63">
        <v>89</v>
      </c>
      <c r="E11"/>
      <c r="F11" s="18" t="s">
        <v>72</v>
      </c>
      <c r="G11" s="63">
        <v>0</v>
      </c>
      <c r="I11" s="14"/>
    </row>
    <row r="12" spans="2:23" x14ac:dyDescent="0.3">
      <c r="B12" s="13"/>
      <c r="C12" s="18" t="s">
        <v>27</v>
      </c>
      <c r="D12" s="63">
        <v>89</v>
      </c>
      <c r="E12"/>
      <c r="F12" s="30" t="s">
        <v>193</v>
      </c>
      <c r="I12" s="14"/>
    </row>
    <row r="13" spans="2:23" x14ac:dyDescent="0.3">
      <c r="B13" s="13"/>
      <c r="C13" s="18" t="s">
        <v>28</v>
      </c>
      <c r="D13" s="63">
        <v>0</v>
      </c>
      <c r="E13"/>
      <c r="F13" s="30" t="s">
        <v>73</v>
      </c>
      <c r="I13" s="14"/>
    </row>
    <row r="14" spans="2:23" x14ac:dyDescent="0.3">
      <c r="B14" s="13"/>
      <c r="C14" s="30"/>
      <c r="E14"/>
      <c r="F14" s="21" t="s">
        <v>31</v>
      </c>
      <c r="G14" s="20" t="s">
        <v>22</v>
      </c>
      <c r="I14" s="14"/>
      <c r="T14" s="37">
        <v>43545</v>
      </c>
    </row>
    <row r="15" spans="2:23" x14ac:dyDescent="0.3">
      <c r="B15" s="13"/>
      <c r="C15" s="20" t="s">
        <v>186</v>
      </c>
      <c r="D15" s="20" t="s">
        <v>22</v>
      </c>
      <c r="E15"/>
      <c r="F15" s="18" t="s">
        <v>190</v>
      </c>
      <c r="G15" s="63">
        <v>75</v>
      </c>
      <c r="I15" s="14"/>
    </row>
    <row r="16" spans="2:23" x14ac:dyDescent="0.3">
      <c r="B16" s="13"/>
      <c r="C16" s="18" t="s">
        <v>187</v>
      </c>
      <c r="D16" s="63">
        <v>2</v>
      </c>
      <c r="E16"/>
      <c r="F16" s="18" t="s">
        <v>191</v>
      </c>
      <c r="G16" s="63">
        <v>68</v>
      </c>
      <c r="I16" s="14"/>
    </row>
    <row r="17" spans="2:9" x14ac:dyDescent="0.3">
      <c r="B17" s="13"/>
      <c r="C17" s="18" t="s">
        <v>210</v>
      </c>
      <c r="D17" s="63">
        <v>2</v>
      </c>
      <c r="E17"/>
      <c r="F17" s="18" t="s">
        <v>209</v>
      </c>
      <c r="G17" s="63">
        <v>6</v>
      </c>
      <c r="I17" s="14"/>
    </row>
    <row r="18" spans="2:9" x14ac:dyDescent="0.3">
      <c r="B18" s="13"/>
      <c r="C18" s="30"/>
      <c r="E18"/>
      <c r="F18" s="18" t="s">
        <v>141</v>
      </c>
      <c r="G18" s="63">
        <v>1</v>
      </c>
      <c r="I18" s="14"/>
    </row>
    <row r="19" spans="2:9" x14ac:dyDescent="0.3">
      <c r="B19" s="13"/>
      <c r="E19"/>
      <c r="I19" s="14"/>
    </row>
    <row r="20" spans="2:9" ht="45" customHeight="1" x14ac:dyDescent="0.3">
      <c r="B20" s="13"/>
      <c r="C20" s="38" t="s">
        <v>30</v>
      </c>
      <c r="D20" s="38" t="s">
        <v>22</v>
      </c>
      <c r="E20"/>
      <c r="F20" s="31" t="s">
        <v>93</v>
      </c>
      <c r="G20" s="38" t="s">
        <v>133</v>
      </c>
      <c r="H20" s="32" t="s">
        <v>154</v>
      </c>
      <c r="I20" s="14"/>
    </row>
    <row r="21" spans="2:9" x14ac:dyDescent="0.3">
      <c r="B21" s="13"/>
      <c r="C21" s="47" t="s">
        <v>188</v>
      </c>
      <c r="D21" s="63">
        <v>44</v>
      </c>
      <c r="E21"/>
      <c r="F21" s="18" t="s">
        <v>59</v>
      </c>
      <c r="G21" s="63">
        <v>0</v>
      </c>
      <c r="H21" s="63">
        <v>0</v>
      </c>
      <c r="I21" s="14"/>
    </row>
    <row r="22" spans="2:9" ht="15" customHeight="1" x14ac:dyDescent="0.3">
      <c r="B22" s="13"/>
      <c r="C22" s="47" t="s">
        <v>139</v>
      </c>
      <c r="D22" s="63">
        <v>0</v>
      </c>
      <c r="E22"/>
      <c r="F22" s="18" t="s">
        <v>60</v>
      </c>
      <c r="G22" s="63">
        <v>54</v>
      </c>
      <c r="H22" s="63">
        <v>54</v>
      </c>
      <c r="I22" s="14"/>
    </row>
    <row r="23" spans="2:9" x14ac:dyDescent="0.3">
      <c r="B23" s="13"/>
      <c r="C23" s="71" t="s">
        <v>189</v>
      </c>
      <c r="D23" s="52"/>
      <c r="E23"/>
      <c r="F23" s="18" t="s">
        <v>61</v>
      </c>
      <c r="G23" s="63">
        <v>3</v>
      </c>
      <c r="H23" s="63">
        <v>3</v>
      </c>
      <c r="I23" s="14"/>
    </row>
    <row r="24" spans="2:9" x14ac:dyDescent="0.3">
      <c r="B24" s="13"/>
      <c r="E24"/>
      <c r="F24" s="18" t="s">
        <v>62</v>
      </c>
      <c r="G24" s="63">
        <v>17</v>
      </c>
      <c r="H24" s="63">
        <v>17</v>
      </c>
      <c r="I24" s="14"/>
    </row>
    <row r="25" spans="2:9" ht="30" customHeight="1" x14ac:dyDescent="0.3">
      <c r="B25" s="13"/>
      <c r="C25" s="54" t="str">
        <f>"Seleccione "&amp;W3&amp;" procesos teminados en el primer semestre de 2024 y llene la siguiente tabla:"</f>
        <v>Seleccione 2 procesos teminados en el primer semestre de 2024 y llene la siguiente tabla:</v>
      </c>
      <c r="D25" s="49"/>
      <c r="E25"/>
      <c r="F25" s="133" t="s">
        <v>192</v>
      </c>
      <c r="G25" s="133"/>
      <c r="H25" s="133"/>
      <c r="I25" s="14"/>
    </row>
    <row r="26" spans="2:9" ht="15" thickBot="1" x14ac:dyDescent="0.35">
      <c r="B26" s="13"/>
      <c r="C26" s="50"/>
      <c r="D26" s="51"/>
      <c r="E26"/>
      <c r="F26" s="48"/>
      <c r="I26" s="14"/>
    </row>
    <row r="27" spans="2:9" x14ac:dyDescent="0.3">
      <c r="B27" s="13"/>
      <c r="C27" s="38" t="s">
        <v>82</v>
      </c>
      <c r="D27" s="38" t="s">
        <v>22</v>
      </c>
      <c r="E27"/>
      <c r="F27" s="122" t="s">
        <v>81</v>
      </c>
      <c r="G27" s="123"/>
      <c r="H27" s="124"/>
      <c r="I27" s="14"/>
    </row>
    <row r="28" spans="2:9" x14ac:dyDescent="0.3">
      <c r="B28" s="13"/>
      <c r="C28" s="18" t="s">
        <v>74</v>
      </c>
      <c r="D28" s="63">
        <v>2</v>
      </c>
      <c r="E28"/>
      <c r="F28" s="125" t="s">
        <v>645</v>
      </c>
      <c r="G28" s="126"/>
      <c r="H28" s="127"/>
      <c r="I28" s="14"/>
    </row>
    <row r="29" spans="2:9" x14ac:dyDescent="0.3">
      <c r="B29" s="13"/>
      <c r="C29" s="18" t="s">
        <v>75</v>
      </c>
      <c r="D29" s="63">
        <v>1</v>
      </c>
      <c r="E29"/>
      <c r="F29" s="128"/>
      <c r="G29" s="126"/>
      <c r="H29" s="127"/>
      <c r="I29" s="14"/>
    </row>
    <row r="30" spans="2:9" x14ac:dyDescent="0.3">
      <c r="B30" s="13"/>
      <c r="C30" s="18" t="s">
        <v>76</v>
      </c>
      <c r="D30" s="63">
        <v>1</v>
      </c>
      <c r="E30"/>
      <c r="F30" s="128"/>
      <c r="G30" s="126"/>
      <c r="H30" s="127"/>
      <c r="I30" s="14"/>
    </row>
    <row r="31" spans="2:9" x14ac:dyDescent="0.3">
      <c r="B31" s="13"/>
      <c r="C31" s="18" t="s">
        <v>77</v>
      </c>
      <c r="D31" s="63">
        <v>2</v>
      </c>
      <c r="E31"/>
      <c r="F31" s="128"/>
      <c r="G31" s="126"/>
      <c r="H31" s="127"/>
      <c r="I31" s="14"/>
    </row>
    <row r="32" spans="2:9" x14ac:dyDescent="0.3">
      <c r="B32" s="13"/>
      <c r="C32" s="18" t="s">
        <v>78</v>
      </c>
      <c r="D32" s="63">
        <v>0</v>
      </c>
      <c r="E32"/>
      <c r="F32" s="128"/>
      <c r="G32" s="126"/>
      <c r="H32" s="127"/>
      <c r="I32" s="14"/>
    </row>
    <row r="33" spans="2:9" ht="15" thickBot="1" x14ac:dyDescent="0.35">
      <c r="B33" s="13"/>
      <c r="E33"/>
      <c r="F33" s="129"/>
      <c r="G33" s="130"/>
      <c r="H33" s="131"/>
      <c r="I33" s="14"/>
    </row>
    <row r="34" spans="2:9" ht="15" thickBot="1" x14ac:dyDescent="0.35">
      <c r="B34" s="13"/>
      <c r="F34" s="134" t="s">
        <v>156</v>
      </c>
      <c r="G34" s="135"/>
      <c r="H34" s="74" t="s">
        <v>12</v>
      </c>
      <c r="I34" s="14"/>
    </row>
    <row r="35" spans="2:9" ht="15" thickBot="1" x14ac:dyDescent="0.35">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H14" sqref="H14"/>
    </sheetView>
  </sheetViews>
  <sheetFormatPr baseColWidth="10" defaultColWidth="11.44140625" defaultRowHeight="14.4" x14ac:dyDescent="0.3"/>
  <cols>
    <col min="1" max="1" width="3.88671875" style="1" customWidth="1"/>
    <col min="2" max="2" width="11.44140625" style="1"/>
    <col min="3" max="3" width="60.6640625" style="1" customWidth="1"/>
    <col min="4" max="4" width="20.88671875" style="1" customWidth="1"/>
    <col min="5" max="5" width="6.33203125" style="1" customWidth="1"/>
    <col min="6" max="6" width="47.88671875" style="1" bestFit="1" customWidth="1"/>
    <col min="7" max="7" width="24.10937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c r="V2" s="1">
        <f>+D13+D14</f>
        <v>28</v>
      </c>
    </row>
    <row r="3" spans="2:22" x14ac:dyDescent="0.3">
      <c r="B3" s="13"/>
      <c r="H3" s="14"/>
      <c r="V3" s="23">
        <f>+IF(V2&lt;=20,V2,IF(ROUNDDOWN(V2*10%,0)&lt;20,20,ROUNDDOWN(V2*10%,0)))</f>
        <v>20</v>
      </c>
    </row>
    <row r="4" spans="2:22" x14ac:dyDescent="0.3">
      <c r="B4" s="13"/>
      <c r="H4" s="14"/>
    </row>
    <row r="5" spans="2:22" x14ac:dyDescent="0.3">
      <c r="B5" s="13"/>
      <c r="H5" s="14"/>
    </row>
    <row r="6" spans="2:22" ht="15" customHeight="1" x14ac:dyDescent="0.3">
      <c r="B6" s="13"/>
      <c r="G6" s="24"/>
      <c r="H6" s="25"/>
    </row>
    <row r="7" spans="2:22" ht="23.4" x14ac:dyDescent="0.3">
      <c r="B7" s="13"/>
      <c r="C7" s="132" t="s">
        <v>135</v>
      </c>
      <c r="D7" s="132"/>
      <c r="E7" s="132"/>
      <c r="F7" s="132"/>
      <c r="G7" s="132"/>
      <c r="H7" s="25"/>
      <c r="T7" s="1" t="s">
        <v>11</v>
      </c>
    </row>
    <row r="8" spans="2:22" x14ac:dyDescent="0.3">
      <c r="B8" s="13"/>
      <c r="E8" s="69" t="s">
        <v>132</v>
      </c>
      <c r="H8" s="14"/>
      <c r="T8" s="1" t="s">
        <v>12</v>
      </c>
    </row>
    <row r="9" spans="2:22" ht="15" customHeight="1" x14ac:dyDescent="0.3">
      <c r="B9" s="13"/>
      <c r="C9" s="20" t="s">
        <v>194</v>
      </c>
      <c r="D9" s="20" t="s">
        <v>22</v>
      </c>
      <c r="E9"/>
      <c r="F9" s="109" t="str">
        <f>"Seleccione una muestra de "&amp;V3&amp;" prejudiciales activos registrados antes  y hasta el 30 de diciembre  de 2023 (mas de 6 meses) y complete la siguiente tabla"</f>
        <v>Seleccione una muestra de 20 prejudiciales activos registrados antes  y hasta el 30 de diciembre  de 2023 (mas de 6 meses) y complete la siguiente tabla</v>
      </c>
      <c r="G9" s="110"/>
      <c r="H9" s="14"/>
      <c r="T9" s="1" t="s">
        <v>13</v>
      </c>
    </row>
    <row r="10" spans="2:22" x14ac:dyDescent="0.3">
      <c r="B10" s="13"/>
      <c r="C10" s="18" t="s">
        <v>142</v>
      </c>
      <c r="D10" s="63">
        <v>2</v>
      </c>
      <c r="E10"/>
      <c r="F10" s="111"/>
      <c r="G10" s="112"/>
      <c r="H10" s="14"/>
    </row>
    <row r="11" spans="2:22" x14ac:dyDescent="0.3">
      <c r="B11" s="13"/>
      <c r="C11" s="18" t="s">
        <v>51</v>
      </c>
      <c r="D11" s="63">
        <v>2</v>
      </c>
      <c r="E11"/>
      <c r="F11" s="21" t="s">
        <v>30</v>
      </c>
      <c r="G11" s="21" t="s">
        <v>53</v>
      </c>
      <c r="H11" s="14"/>
    </row>
    <row r="12" spans="2:22" x14ac:dyDescent="0.3">
      <c r="B12" s="13"/>
      <c r="C12" s="18" t="s">
        <v>195</v>
      </c>
      <c r="D12" s="63">
        <v>3</v>
      </c>
      <c r="E12"/>
      <c r="F12" s="28" t="s">
        <v>54</v>
      </c>
      <c r="G12" s="63">
        <v>0</v>
      </c>
      <c r="H12" s="14"/>
    </row>
    <row r="13" spans="2:22" x14ac:dyDescent="0.3">
      <c r="B13" s="13"/>
      <c r="C13" s="18" t="s">
        <v>166</v>
      </c>
      <c r="D13" s="63">
        <v>1</v>
      </c>
      <c r="E13"/>
      <c r="F13" s="18" t="s">
        <v>136</v>
      </c>
      <c r="G13" s="63">
        <v>20</v>
      </c>
      <c r="H13" s="14"/>
    </row>
    <row r="14" spans="2:22" x14ac:dyDescent="0.3">
      <c r="B14" s="13"/>
      <c r="C14" s="18" t="s">
        <v>196</v>
      </c>
      <c r="D14" s="63">
        <v>27</v>
      </c>
      <c r="E14"/>
      <c r="F14"/>
      <c r="G14"/>
      <c r="H14" s="14"/>
    </row>
    <row r="15" spans="2:22" x14ac:dyDescent="0.3">
      <c r="B15" s="13"/>
      <c r="E15"/>
      <c r="F15"/>
      <c r="G15"/>
      <c r="H15" s="14"/>
    </row>
    <row r="16" spans="2:22" x14ac:dyDescent="0.3">
      <c r="B16" s="13"/>
      <c r="C16" s="20" t="s">
        <v>197</v>
      </c>
      <c r="D16" s="20" t="s">
        <v>22</v>
      </c>
      <c r="E16"/>
      <c r="F16" s="136" t="s">
        <v>81</v>
      </c>
      <c r="G16" s="136"/>
      <c r="H16" s="14"/>
    </row>
    <row r="17" spans="2:8" x14ac:dyDescent="0.3">
      <c r="B17" s="13"/>
      <c r="C17" s="18" t="s">
        <v>198</v>
      </c>
      <c r="D17" s="63">
        <v>1</v>
      </c>
      <c r="E17"/>
      <c r="F17" s="126" t="s">
        <v>641</v>
      </c>
      <c r="G17" s="126"/>
      <c r="H17" s="14"/>
    </row>
    <row r="18" spans="2:8" x14ac:dyDescent="0.3">
      <c r="B18" s="13"/>
      <c r="C18" s="18" t="s">
        <v>199</v>
      </c>
      <c r="D18" s="63">
        <v>1</v>
      </c>
      <c r="E18"/>
      <c r="F18" s="126"/>
      <c r="G18" s="126"/>
      <c r="H18" s="14"/>
    </row>
    <row r="19" spans="2:8" x14ac:dyDescent="0.3">
      <c r="B19" s="13"/>
      <c r="C19"/>
      <c r="D19"/>
      <c r="E19"/>
      <c r="F19" s="126"/>
      <c r="G19" s="126"/>
      <c r="H19" s="14"/>
    </row>
    <row r="20" spans="2:8" x14ac:dyDescent="0.3">
      <c r="B20" s="13"/>
      <c r="C20"/>
      <c r="D20"/>
      <c r="E20"/>
      <c r="F20" s="126"/>
      <c r="G20" s="126"/>
      <c r="H20" s="14"/>
    </row>
    <row r="21" spans="2:8" x14ac:dyDescent="0.3">
      <c r="B21" s="13"/>
      <c r="E21"/>
      <c r="F21" s="126"/>
      <c r="G21" s="126"/>
      <c r="H21" s="14"/>
    </row>
    <row r="22" spans="2:8" ht="15" thickBot="1" x14ac:dyDescent="0.35">
      <c r="B22" s="13"/>
      <c r="E22"/>
      <c r="F22" s="126"/>
      <c r="G22" s="126"/>
      <c r="H22" s="14"/>
    </row>
    <row r="23" spans="2:8" ht="15" thickBot="1" x14ac:dyDescent="0.35">
      <c r="B23" s="13"/>
      <c r="E23"/>
      <c r="F23" s="73" t="s">
        <v>156</v>
      </c>
      <c r="G23" s="74" t="s">
        <v>12</v>
      </c>
      <c r="H23" s="14"/>
    </row>
    <row r="24" spans="2:8" ht="15" thickBot="1" x14ac:dyDescent="0.35">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13" sqref="C13:G16"/>
    </sheetView>
  </sheetViews>
  <sheetFormatPr baseColWidth="10" defaultColWidth="11.44140625" defaultRowHeight="14.4" x14ac:dyDescent="0.3"/>
  <cols>
    <col min="1" max="1" width="3.88671875" style="1" customWidth="1"/>
    <col min="2" max="2" width="11.44140625" style="1"/>
    <col min="3" max="3" width="53.5546875" style="1" customWidth="1"/>
    <col min="4" max="4" width="20.88671875" style="1" customWidth="1"/>
    <col min="5" max="5" width="6.33203125" style="1" customWidth="1"/>
    <col min="6" max="6" width="64.5546875" style="1" customWidth="1"/>
    <col min="7" max="7" width="21.6640625" style="1" customWidth="1"/>
    <col min="8" max="8" width="7.33203125" style="1" customWidth="1"/>
    <col min="9" max="18" width="11.44140625" style="1"/>
    <col min="19"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f>+IF(D10&lt;=10,D10,IF(ROUNDDOWN(D10*10%,0)&gt;10,10,ROUNDDOWN(D10*10%,0)))</f>
        <v>0</v>
      </c>
    </row>
    <row r="4" spans="2:22" x14ac:dyDescent="0.3">
      <c r="B4" s="13"/>
      <c r="H4" s="14"/>
    </row>
    <row r="5" spans="2:22" x14ac:dyDescent="0.3">
      <c r="B5" s="13"/>
      <c r="H5" s="14"/>
    </row>
    <row r="6" spans="2:22" ht="36.75" customHeight="1" x14ac:dyDescent="0.45">
      <c r="B6" s="13"/>
      <c r="C6" s="26" t="s">
        <v>65</v>
      </c>
      <c r="D6" s="27"/>
      <c r="E6" s="22"/>
      <c r="F6"/>
      <c r="G6"/>
      <c r="H6" s="25"/>
    </row>
    <row r="7" spans="2:22" x14ac:dyDescent="0.3">
      <c r="B7" s="13"/>
      <c r="C7" s="1" t="s">
        <v>132</v>
      </c>
      <c r="F7"/>
      <c r="G7"/>
      <c r="H7" s="14"/>
      <c r="T7" s="1" t="s">
        <v>11</v>
      </c>
    </row>
    <row r="8" spans="2:22" x14ac:dyDescent="0.3">
      <c r="B8" s="13"/>
      <c r="C8" s="20" t="s">
        <v>65</v>
      </c>
      <c r="D8" s="20" t="s">
        <v>22</v>
      </c>
      <c r="E8"/>
      <c r="F8" s="20" t="s">
        <v>65</v>
      </c>
      <c r="G8" s="20" t="s">
        <v>22</v>
      </c>
      <c r="H8" s="14"/>
      <c r="T8" s="1" t="s">
        <v>12</v>
      </c>
    </row>
    <row r="9" spans="2:22" x14ac:dyDescent="0.3">
      <c r="B9" s="13"/>
      <c r="C9" s="18" t="s">
        <v>200</v>
      </c>
      <c r="D9" s="63">
        <v>0</v>
      </c>
      <c r="E9"/>
      <c r="F9" s="18" t="s">
        <v>201</v>
      </c>
      <c r="G9" s="63">
        <v>2</v>
      </c>
      <c r="H9" s="14"/>
      <c r="T9" s="1" t="s">
        <v>13</v>
      </c>
    </row>
    <row r="10" spans="2:22" x14ac:dyDescent="0.3">
      <c r="B10" s="13"/>
      <c r="C10" s="18" t="s">
        <v>144</v>
      </c>
      <c r="D10" s="63">
        <v>0</v>
      </c>
      <c r="E10"/>
      <c r="F10" s="18" t="s">
        <v>79</v>
      </c>
      <c r="G10" s="63">
        <v>2</v>
      </c>
      <c r="H10" s="14"/>
    </row>
    <row r="11" spans="2:22" x14ac:dyDescent="0.3">
      <c r="B11" s="13"/>
      <c r="D11" s="43"/>
      <c r="E11"/>
      <c r="G11" s="44"/>
      <c r="H11" s="14"/>
    </row>
    <row r="12" spans="2:22" x14ac:dyDescent="0.3">
      <c r="B12" s="13"/>
      <c r="C12" s="45" t="s">
        <v>83</v>
      </c>
      <c r="D12" s="43"/>
      <c r="E12"/>
      <c r="G12" s="44"/>
      <c r="H12" s="14"/>
      <c r="T12" s="1">
        <f>IF(D9="",0,1)</f>
        <v>1</v>
      </c>
    </row>
    <row r="13" spans="2:22" x14ac:dyDescent="0.3">
      <c r="B13" s="13"/>
      <c r="C13" s="137" t="s">
        <v>636</v>
      </c>
      <c r="D13" s="114"/>
      <c r="E13" s="114"/>
      <c r="F13" s="114"/>
      <c r="G13" s="115"/>
      <c r="H13" s="14"/>
    </row>
    <row r="14" spans="2:22" x14ac:dyDescent="0.3">
      <c r="B14" s="13"/>
      <c r="C14" s="116"/>
      <c r="D14" s="117"/>
      <c r="E14" s="117"/>
      <c r="F14" s="117"/>
      <c r="G14" s="118"/>
      <c r="H14" s="14"/>
    </row>
    <row r="15" spans="2:22" x14ac:dyDescent="0.3">
      <c r="B15" s="13"/>
      <c r="C15" s="116"/>
      <c r="D15" s="117"/>
      <c r="E15" s="117"/>
      <c r="F15" s="117"/>
      <c r="G15" s="118"/>
      <c r="H15" s="14"/>
    </row>
    <row r="16" spans="2:22" ht="15" thickBot="1" x14ac:dyDescent="0.35">
      <c r="B16" s="13"/>
      <c r="C16" s="138"/>
      <c r="D16" s="139"/>
      <c r="E16" s="139"/>
      <c r="F16" s="139"/>
      <c r="G16" s="140"/>
      <c r="H16" s="14"/>
      <c r="T16" s="1">
        <f>IF(G9="",0,1)</f>
        <v>1</v>
      </c>
    </row>
    <row r="17" spans="2:20" ht="15" thickBot="1" x14ac:dyDescent="0.35">
      <c r="B17" s="13"/>
      <c r="C17" s="73" t="s">
        <v>156</v>
      </c>
      <c r="D17" s="74" t="s">
        <v>12</v>
      </c>
      <c r="E17" s="72"/>
      <c r="F17" s="72"/>
      <c r="G17" s="72"/>
      <c r="H17" s="14"/>
    </row>
    <row r="18" spans="2:20" ht="15" thickBot="1" x14ac:dyDescent="0.35">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J15" sqref="J15"/>
    </sheetView>
  </sheetViews>
  <sheetFormatPr baseColWidth="10" defaultColWidth="11.44140625" defaultRowHeight="14.4" x14ac:dyDescent="0.3"/>
  <cols>
    <col min="1" max="1" width="3.88671875" style="1" customWidth="1"/>
    <col min="2" max="2" width="11.44140625" style="1"/>
    <col min="3" max="3" width="46.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20" width="11.44140625" style="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32" t="s">
        <v>173</v>
      </c>
      <c r="D6" s="132"/>
      <c r="E6" s="22"/>
      <c r="F6"/>
      <c r="G6"/>
      <c r="H6" s="25"/>
    </row>
    <row r="7" spans="2:22" x14ac:dyDescent="0.3">
      <c r="B7" s="13"/>
      <c r="C7" s="1" t="s">
        <v>132</v>
      </c>
      <c r="F7" s="46" t="s">
        <v>83</v>
      </c>
      <c r="G7"/>
      <c r="H7" s="14"/>
      <c r="T7" s="1" t="s">
        <v>11</v>
      </c>
    </row>
    <row r="8" spans="2:22" x14ac:dyDescent="0.3">
      <c r="B8" s="13"/>
      <c r="C8" s="20" t="s">
        <v>168</v>
      </c>
      <c r="D8" s="20" t="s">
        <v>167</v>
      </c>
      <c r="E8"/>
      <c r="F8" s="141" t="s">
        <v>642</v>
      </c>
      <c r="G8" s="142"/>
      <c r="H8" s="14"/>
      <c r="T8" s="1" t="s">
        <v>12</v>
      </c>
    </row>
    <row r="9" spans="2:22" ht="31.5" customHeight="1" x14ac:dyDescent="0.3">
      <c r="B9" s="13"/>
      <c r="C9" s="84" t="s">
        <v>202</v>
      </c>
      <c r="D9" s="63" t="s">
        <v>12</v>
      </c>
      <c r="E9"/>
      <c r="F9" s="143"/>
      <c r="G9" s="144"/>
      <c r="H9" s="14"/>
      <c r="T9" s="1" t="s">
        <v>13</v>
      </c>
    </row>
    <row r="10" spans="2:22" ht="29.4" thickBot="1" x14ac:dyDescent="0.35">
      <c r="B10" s="13"/>
      <c r="C10" s="84" t="s">
        <v>203</v>
      </c>
      <c r="D10" s="63" t="s">
        <v>11</v>
      </c>
      <c r="E10"/>
      <c r="F10" s="145"/>
      <c r="G10" s="146"/>
      <c r="H10" s="14"/>
    </row>
    <row r="11" spans="2:22" ht="15" thickBot="1" x14ac:dyDescent="0.35">
      <c r="B11" s="13"/>
      <c r="D11"/>
      <c r="E11"/>
      <c r="F11" s="73" t="s">
        <v>156</v>
      </c>
      <c r="G11" s="74" t="s">
        <v>12</v>
      </c>
      <c r="H11" s="14"/>
    </row>
    <row r="12" spans="2:22" ht="15" thickBot="1" x14ac:dyDescent="0.35">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E14" sqref="E14"/>
    </sheetView>
  </sheetViews>
  <sheetFormatPr baseColWidth="10" defaultColWidth="11.44140625" defaultRowHeight="14.4" x14ac:dyDescent="0.3"/>
  <cols>
    <col min="1" max="1" width="3.88671875" style="1" customWidth="1"/>
    <col min="2" max="2" width="11.44140625" style="1"/>
    <col min="3" max="3" width="44.109375" style="1" customWidth="1"/>
    <col min="4" max="4" width="20.88671875" style="1" customWidth="1"/>
    <col min="5" max="5" width="6.33203125" style="1" customWidth="1"/>
    <col min="6" max="6" width="36.44140625" style="1" customWidth="1"/>
    <col min="7" max="7" width="24.109375" style="1" customWidth="1"/>
    <col min="8" max="8" width="7.33203125" style="1" customWidth="1"/>
    <col min="9" max="18" width="11.44140625" style="1"/>
    <col min="19" max="19" width="11.44140625" style="1" customWidth="1"/>
    <col min="20" max="20" width="11.44140625" style="1" hidden="1" customWidth="1"/>
    <col min="21" max="21" width="11.44140625" style="1"/>
    <col min="22" max="22" width="0" style="1" hidden="1" customWidth="1"/>
    <col min="23" max="16384" width="11.44140625" style="1"/>
  </cols>
  <sheetData>
    <row r="1" spans="2:22" ht="15" thickBot="1" x14ac:dyDescent="0.35"/>
    <row r="2" spans="2:22" x14ac:dyDescent="0.3">
      <c r="B2" s="10"/>
      <c r="C2" s="11"/>
      <c r="D2" s="11"/>
      <c r="E2" s="11"/>
      <c r="F2" s="11"/>
      <c r="G2" s="11"/>
      <c r="H2" s="12"/>
    </row>
    <row r="3" spans="2:22" x14ac:dyDescent="0.3">
      <c r="B3" s="13"/>
      <c r="H3" s="14"/>
      <c r="V3" s="23" t="e">
        <f>+IF(D10&lt;=10,D10,IF(ROUNDDOWN(D10*10%,0)&gt;10,10,ROUNDDOWN(D10*10%,0)))</f>
        <v>#VALUE!</v>
      </c>
    </row>
    <row r="4" spans="2:22" x14ac:dyDescent="0.3">
      <c r="B4" s="13"/>
      <c r="H4" s="14"/>
    </row>
    <row r="5" spans="2:22" x14ac:dyDescent="0.3">
      <c r="B5" s="13"/>
      <c r="H5" s="14"/>
    </row>
    <row r="6" spans="2:22" ht="21.75" customHeight="1" x14ac:dyDescent="0.4">
      <c r="B6" s="13"/>
      <c r="C6" s="132" t="s">
        <v>8</v>
      </c>
      <c r="D6" s="132"/>
      <c r="E6" s="22"/>
      <c r="F6"/>
      <c r="G6"/>
      <c r="H6" s="25"/>
    </row>
    <row r="7" spans="2:22" x14ac:dyDescent="0.3">
      <c r="B7" s="13"/>
      <c r="C7" s="1" t="s">
        <v>132</v>
      </c>
      <c r="F7" s="46" t="s">
        <v>83</v>
      </c>
      <c r="G7"/>
      <c r="H7" s="14"/>
      <c r="T7" s="1" t="s">
        <v>11</v>
      </c>
    </row>
    <row r="8" spans="2:22" x14ac:dyDescent="0.3">
      <c r="B8" s="13"/>
      <c r="C8" s="20" t="s">
        <v>29</v>
      </c>
      <c r="D8" s="20" t="s">
        <v>22</v>
      </c>
      <c r="E8"/>
      <c r="F8" s="137" t="s">
        <v>643</v>
      </c>
      <c r="G8" s="115"/>
      <c r="H8" s="14"/>
      <c r="T8" s="1" t="s">
        <v>12</v>
      </c>
    </row>
    <row r="9" spans="2:22" x14ac:dyDescent="0.3">
      <c r="B9" s="13"/>
      <c r="C9" s="18" t="s">
        <v>152</v>
      </c>
      <c r="D9" s="63" t="s">
        <v>12</v>
      </c>
      <c r="E9"/>
      <c r="F9" s="116"/>
      <c r="G9" s="118"/>
      <c r="H9" s="14"/>
      <c r="T9" s="1" t="s">
        <v>13</v>
      </c>
    </row>
    <row r="10" spans="2:22" ht="15" thickBot="1" x14ac:dyDescent="0.35">
      <c r="B10" s="13"/>
      <c r="C10" s="18" t="s">
        <v>204</v>
      </c>
      <c r="D10" s="63" t="s">
        <v>12</v>
      </c>
      <c r="E10"/>
      <c r="F10" s="138"/>
      <c r="G10" s="140"/>
      <c r="H10" s="14"/>
    </row>
    <row r="11" spans="2:22" ht="15" thickBot="1" x14ac:dyDescent="0.35">
      <c r="B11" s="13"/>
      <c r="D11"/>
      <c r="E11"/>
      <c r="F11" s="73" t="s">
        <v>156</v>
      </c>
      <c r="G11" s="74" t="s">
        <v>12</v>
      </c>
      <c r="H11" s="14"/>
    </row>
    <row r="12" spans="2:22" ht="15" thickBot="1" x14ac:dyDescent="0.35">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B1:T45"/>
  <sheetViews>
    <sheetView showGridLines="0" tabSelected="1" zoomScaleNormal="100" workbookViewId="0">
      <selection activeCell="E41" sqref="E41"/>
    </sheetView>
  </sheetViews>
  <sheetFormatPr baseColWidth="10" defaultRowHeight="14.4" x14ac:dyDescent="0.3"/>
  <cols>
    <col min="2" max="2" width="42.6640625" customWidth="1"/>
    <col min="3" max="3" width="14.5546875" bestFit="1" customWidth="1"/>
    <col min="5" max="5" width="33" bestFit="1" customWidth="1"/>
    <col min="6" max="6" width="14.5546875" bestFit="1" customWidth="1"/>
    <col min="19" max="20" width="0" hidden="1" customWidth="1"/>
  </cols>
  <sheetData>
    <row r="1" spans="2:20" ht="17.25" customHeight="1" x14ac:dyDescent="0.3">
      <c r="B1" s="2"/>
      <c r="C1" s="3"/>
      <c r="D1" s="3"/>
      <c r="E1" s="3"/>
      <c r="F1" s="3"/>
      <c r="G1" s="4"/>
    </row>
    <row r="2" spans="2:20" ht="18" x14ac:dyDescent="0.35">
      <c r="B2" s="156" t="s">
        <v>205</v>
      </c>
      <c r="C2" s="157"/>
      <c r="D2" s="157"/>
      <c r="E2" s="157"/>
      <c r="F2" s="157"/>
      <c r="G2" s="158"/>
      <c r="H2" s="36"/>
      <c r="I2" s="36"/>
      <c r="J2" s="36"/>
      <c r="K2" s="36"/>
      <c r="L2" s="36"/>
    </row>
    <row r="3" spans="2:20" ht="18" x14ac:dyDescent="0.35">
      <c r="B3" s="156" t="s">
        <v>10</v>
      </c>
      <c r="C3" s="157"/>
      <c r="D3" s="157"/>
      <c r="E3" s="157"/>
      <c r="F3" s="157"/>
      <c r="G3" s="158"/>
      <c r="H3" s="36"/>
      <c r="I3" s="36"/>
      <c r="J3" s="36"/>
      <c r="K3" s="36"/>
      <c r="L3" s="36"/>
    </row>
    <row r="4" spans="2:20" ht="24" thickBot="1" x14ac:dyDescent="0.5">
      <c r="B4" s="85"/>
      <c r="C4" s="88"/>
      <c r="D4" s="88" t="s">
        <v>143</v>
      </c>
      <c r="E4" s="33"/>
      <c r="F4" s="33"/>
      <c r="G4" s="86"/>
      <c r="H4" s="33"/>
      <c r="I4" s="33"/>
      <c r="J4" s="33"/>
      <c r="K4" s="33"/>
      <c r="L4" s="33"/>
    </row>
    <row r="5" spans="2:20" ht="15" thickBot="1" x14ac:dyDescent="0.35">
      <c r="B5" s="5" t="s">
        <v>146</v>
      </c>
      <c r="C5" s="150" t="s">
        <v>433</v>
      </c>
      <c r="D5" s="151"/>
      <c r="E5" s="151"/>
      <c r="F5" s="151"/>
      <c r="G5" s="152"/>
    </row>
    <row r="6" spans="2:20" ht="15" thickBot="1" x14ac:dyDescent="0.35">
      <c r="B6" s="5" t="s">
        <v>147</v>
      </c>
      <c r="C6" s="153" t="s">
        <v>639</v>
      </c>
      <c r="D6" s="154"/>
      <c r="E6" s="154"/>
      <c r="F6" s="154"/>
      <c r="G6" s="155"/>
    </row>
    <row r="7" spans="2:20" x14ac:dyDescent="0.3">
      <c r="B7" s="5"/>
      <c r="G7" s="6"/>
      <c r="T7" s="1" t="s">
        <v>11</v>
      </c>
    </row>
    <row r="8" spans="2:20" x14ac:dyDescent="0.3">
      <c r="B8" s="5" t="s">
        <v>36</v>
      </c>
      <c r="C8" s="89" t="str">
        <f>+IF(SUM(USUARIOS!I12:J17)=0,"Falta diligenciar","")</f>
        <v/>
      </c>
      <c r="E8" t="s">
        <v>70</v>
      </c>
      <c r="F8" s="89" t="str">
        <f>+IF(PREJUDICIALES!$D$10="","Falta  actualizar","")</f>
        <v/>
      </c>
      <c r="G8" s="6"/>
      <c r="T8" s="1" t="s">
        <v>12</v>
      </c>
    </row>
    <row r="9" spans="2:20" x14ac:dyDescent="0.3">
      <c r="B9" s="90" t="s">
        <v>39</v>
      </c>
      <c r="C9" s="68">
        <f>+SUM(USUARIOS!I12:I17)/(6-SUM(USUARIOS!H12:H17))</f>
        <v>0.66666666666666663</v>
      </c>
      <c r="E9" s="35" t="s">
        <v>44</v>
      </c>
      <c r="F9" s="67">
        <f>+PREJUDICIALES!$D$11</f>
        <v>2</v>
      </c>
      <c r="G9" s="6"/>
      <c r="T9" s="1" t="s">
        <v>13</v>
      </c>
    </row>
    <row r="10" spans="2:20" x14ac:dyDescent="0.3">
      <c r="B10" s="90" t="s">
        <v>37</v>
      </c>
      <c r="C10" s="67">
        <f>+ABOGADOS!$D$12+SUM(USUARIOS!I12:I17)</f>
        <v>18</v>
      </c>
      <c r="E10" s="35" t="s">
        <v>42</v>
      </c>
      <c r="F10" s="68">
        <f>IFERROR(PREJUDICIALES!$D$11/PREJUDICIALES!$D$10,"")</f>
        <v>1</v>
      </c>
      <c r="G10" s="6"/>
    </row>
    <row r="11" spans="2:20" x14ac:dyDescent="0.3">
      <c r="B11" s="90" t="s">
        <v>9</v>
      </c>
      <c r="C11" s="67" t="s">
        <v>96</v>
      </c>
      <c r="E11" s="35" t="s">
        <v>45</v>
      </c>
      <c r="F11" s="68">
        <f>IFERROR(PREJUDICIALES!$G$13/PREJUDICIALES!$V$3,"")</f>
        <v>1</v>
      </c>
      <c r="G11" s="6"/>
    </row>
    <row r="12" spans="2:20" x14ac:dyDescent="0.3">
      <c r="B12" s="90" t="s">
        <v>38</v>
      </c>
      <c r="C12" s="68">
        <f>IFERROR((ABOGADOS!$H$17+ABOGADOS!$H$18+ABOGADOS!$H$19*0.5)/ABOGADOS!D12,"")</f>
        <v>0.8571428571428571</v>
      </c>
      <c r="G12" s="6"/>
    </row>
    <row r="13" spans="2:20" x14ac:dyDescent="0.3">
      <c r="B13" s="5"/>
      <c r="E13" t="s">
        <v>65</v>
      </c>
      <c r="F13" s="89" t="str">
        <f>+IF(ARBITRAMENTOS!T18=0,"Falta  actualizar","")</f>
        <v/>
      </c>
      <c r="G13" s="6"/>
    </row>
    <row r="14" spans="2:20" x14ac:dyDescent="0.3">
      <c r="B14" s="5"/>
      <c r="E14" s="35" t="s">
        <v>43</v>
      </c>
      <c r="F14" s="67">
        <f>+ARBITRAMENTOS!D10</f>
        <v>0</v>
      </c>
      <c r="G14" s="6"/>
    </row>
    <row r="15" spans="2:20" x14ac:dyDescent="0.3">
      <c r="B15" s="5"/>
      <c r="E15" s="35" t="s">
        <v>42</v>
      </c>
      <c r="F15" s="68" t="str">
        <f>IFERROR(ARBITRAMENTOS!D10/ARBITRAMENTOS!D9,"")</f>
        <v/>
      </c>
      <c r="G15" s="6"/>
    </row>
    <row r="16" spans="2:20" x14ac:dyDescent="0.3">
      <c r="B16" s="5"/>
      <c r="G16" s="6"/>
    </row>
    <row r="17" spans="2:7" x14ac:dyDescent="0.3">
      <c r="B17" s="5"/>
      <c r="E17" t="s">
        <v>68</v>
      </c>
      <c r="F17" s="89" t="str">
        <f>+IF(PAGOS!D9="","Falta  actualizar","")</f>
        <v/>
      </c>
      <c r="G17" s="6"/>
    </row>
    <row r="18" spans="2:7" x14ac:dyDescent="0.3">
      <c r="B18" s="5" t="s">
        <v>69</v>
      </c>
      <c r="C18" s="89" t="str">
        <f>+IF(JUDICIALES!$D$11="","Falta  actualizar","")</f>
        <v/>
      </c>
      <c r="E18" s="35" t="s">
        <v>148</v>
      </c>
      <c r="F18" s="67" t="str">
        <f>+IF(PAGOS!D10="No","No","Si")</f>
        <v>No</v>
      </c>
      <c r="G18" s="6"/>
    </row>
    <row r="19" spans="2:7" x14ac:dyDescent="0.3">
      <c r="B19" s="90" t="s">
        <v>40</v>
      </c>
      <c r="C19" s="67">
        <f>+JUDICIALES!$D$12</f>
        <v>89</v>
      </c>
      <c r="E19" s="35" t="s">
        <v>145</v>
      </c>
      <c r="F19" s="67" t="str">
        <f>+IF(PAGOS!D9="No","No aplica","Si")</f>
        <v>No aplica</v>
      </c>
      <c r="G19" s="6"/>
    </row>
    <row r="20" spans="2:7" x14ac:dyDescent="0.3">
      <c r="B20" s="90" t="s">
        <v>42</v>
      </c>
      <c r="C20" s="68">
        <f>IFERROR(JUDICIALES!$D$12/JUDICIALES!$D$11,"")</f>
        <v>1</v>
      </c>
      <c r="F20" s="91"/>
      <c r="G20" s="6"/>
    </row>
    <row r="21" spans="2:7" x14ac:dyDescent="0.3">
      <c r="B21" s="90" t="s">
        <v>46</v>
      </c>
      <c r="C21" s="68" t="str">
        <f>IFERROR(JUDICIALES!$G$11/JUDICIALES!$G$10,"")</f>
        <v/>
      </c>
      <c r="E21" t="s">
        <v>174</v>
      </c>
      <c r="F21" s="89" t="str">
        <f>+IF('COMITES DE CONCILIACION'!D9="","Falta  actualizar","")</f>
        <v/>
      </c>
      <c r="G21" s="6"/>
    </row>
    <row r="22" spans="2:7" x14ac:dyDescent="0.3">
      <c r="B22" s="90" t="s">
        <v>41</v>
      </c>
      <c r="C22" s="67">
        <f>IFERROR(C19/ABOGADOS!$D$12,"")</f>
        <v>6.3571428571428568</v>
      </c>
      <c r="E22" s="35" t="s">
        <v>176</v>
      </c>
      <c r="F22" s="67" t="str">
        <f>+IF('COMITES DE CONCILIACION'!D9="No","No","Si")</f>
        <v>No</v>
      </c>
      <c r="G22" s="6"/>
    </row>
    <row r="23" spans="2:7" x14ac:dyDescent="0.3">
      <c r="B23" s="90" t="s">
        <v>149</v>
      </c>
      <c r="C23" s="68">
        <f>IFERROR(1-(JUDICIALES!$H$22+JUDICIALES!$H$23+JUDICIALES!$H$24)/(JUDICIALES!$G$22+JUDICIALES!$G$23+JUDICIALES!$G$24),"")</f>
        <v>0</v>
      </c>
      <c r="E23" s="35" t="s">
        <v>175</v>
      </c>
      <c r="F23" s="67" t="str">
        <f>+IF('COMITES DE CONCILIACION'!D10="No","No","Si")</f>
        <v>Si</v>
      </c>
      <c r="G23" s="6"/>
    </row>
    <row r="24" spans="2:7" ht="15" thickBot="1" x14ac:dyDescent="0.35">
      <c r="B24" s="5"/>
      <c r="G24" s="6"/>
    </row>
    <row r="25" spans="2:7" ht="15" thickBot="1" x14ac:dyDescent="0.35">
      <c r="B25" s="92" t="s">
        <v>163</v>
      </c>
      <c r="C25" s="93"/>
      <c r="D25" s="93"/>
      <c r="E25" s="93"/>
      <c r="F25" s="93"/>
      <c r="G25" s="94"/>
    </row>
    <row r="26" spans="2:7" x14ac:dyDescent="0.3">
      <c r="B26" s="159" t="s">
        <v>646</v>
      </c>
      <c r="C26" s="160"/>
      <c r="D26" s="160"/>
      <c r="E26" s="160"/>
      <c r="F26" s="160"/>
      <c r="G26" s="161"/>
    </row>
    <row r="27" spans="2:7" x14ac:dyDescent="0.3">
      <c r="B27" s="162"/>
      <c r="C27" s="163"/>
      <c r="D27" s="163"/>
      <c r="E27" s="163"/>
      <c r="F27" s="163"/>
      <c r="G27" s="164"/>
    </row>
    <row r="28" spans="2:7" x14ac:dyDescent="0.3">
      <c r="B28" s="162"/>
      <c r="C28" s="163"/>
      <c r="D28" s="163"/>
      <c r="E28" s="163"/>
      <c r="F28" s="163"/>
      <c r="G28" s="164"/>
    </row>
    <row r="29" spans="2:7" ht="15" thickBot="1" x14ac:dyDescent="0.35">
      <c r="B29" s="153"/>
      <c r="C29" s="154"/>
      <c r="D29" s="154"/>
      <c r="E29" s="154"/>
      <c r="F29" s="154"/>
      <c r="G29" s="155"/>
    </row>
    <row r="30" spans="2:7" ht="15" thickBot="1" x14ac:dyDescent="0.35">
      <c r="B30" s="15" t="s">
        <v>165</v>
      </c>
      <c r="C30" s="95" t="s">
        <v>12</v>
      </c>
      <c r="G30" s="6"/>
    </row>
    <row r="31" spans="2:7" ht="15" thickBot="1" x14ac:dyDescent="0.35">
      <c r="B31" s="5"/>
      <c r="G31" s="6"/>
    </row>
    <row r="32" spans="2:7" ht="15.75" customHeight="1" thickBot="1" x14ac:dyDescent="0.35">
      <c r="B32" s="165" t="s">
        <v>206</v>
      </c>
      <c r="C32" s="166"/>
      <c r="D32" s="166"/>
      <c r="E32" s="166"/>
      <c r="F32" s="166"/>
      <c r="G32" s="167"/>
    </row>
    <row r="33" spans="2:7" ht="15" customHeight="1" x14ac:dyDescent="0.3">
      <c r="B33" s="168" t="s">
        <v>207</v>
      </c>
      <c r="C33" s="169"/>
      <c r="D33" s="169"/>
      <c r="E33" s="169"/>
      <c r="F33" s="169"/>
      <c r="G33" s="170"/>
    </row>
    <row r="34" spans="2:7" x14ac:dyDescent="0.3">
      <c r="B34" s="171"/>
      <c r="C34" s="172"/>
      <c r="D34" s="172"/>
      <c r="E34" s="172"/>
      <c r="F34" s="172"/>
      <c r="G34" s="173"/>
    </row>
    <row r="35" spans="2:7" x14ac:dyDescent="0.3">
      <c r="B35" s="171"/>
      <c r="C35" s="172"/>
      <c r="D35" s="172"/>
      <c r="E35" s="172"/>
      <c r="F35" s="172"/>
      <c r="G35" s="173"/>
    </row>
    <row r="36" spans="2:7" x14ac:dyDescent="0.3">
      <c r="B36" s="171"/>
      <c r="C36" s="172"/>
      <c r="D36" s="172"/>
      <c r="E36" s="172"/>
      <c r="F36" s="172"/>
      <c r="G36" s="173"/>
    </row>
    <row r="37" spans="2:7" x14ac:dyDescent="0.3">
      <c r="B37" s="171"/>
      <c r="C37" s="172"/>
      <c r="D37" s="172"/>
      <c r="E37" s="172"/>
      <c r="F37" s="172"/>
      <c r="G37" s="173"/>
    </row>
    <row r="38" spans="2:7" x14ac:dyDescent="0.3">
      <c r="B38" s="171"/>
      <c r="C38" s="172"/>
      <c r="D38" s="172"/>
      <c r="E38" s="172"/>
      <c r="F38" s="172"/>
      <c r="G38" s="173"/>
    </row>
    <row r="39" spans="2:7" x14ac:dyDescent="0.3">
      <c r="B39" s="171"/>
      <c r="C39" s="172"/>
      <c r="D39" s="172"/>
      <c r="E39" s="172"/>
      <c r="F39" s="172"/>
      <c r="G39" s="173"/>
    </row>
    <row r="40" spans="2:7" ht="15" thickBot="1" x14ac:dyDescent="0.35">
      <c r="B40" s="174"/>
      <c r="C40" s="175"/>
      <c r="D40" s="175"/>
      <c r="E40" s="175"/>
      <c r="F40" s="175"/>
      <c r="G40" s="176"/>
    </row>
    <row r="41" spans="2:7" x14ac:dyDescent="0.3">
      <c r="B41" s="5"/>
      <c r="G41" s="6"/>
    </row>
    <row r="42" spans="2:7" x14ac:dyDescent="0.3">
      <c r="B42" s="5"/>
      <c r="G42" s="6"/>
    </row>
    <row r="43" spans="2:7" x14ac:dyDescent="0.3">
      <c r="B43" s="5"/>
      <c r="G43" s="6"/>
    </row>
    <row r="44" spans="2:7" ht="15" thickBot="1" x14ac:dyDescent="0.35">
      <c r="B44" s="5"/>
      <c r="G44" s="6"/>
    </row>
    <row r="45" spans="2:7" ht="15" thickBot="1" x14ac:dyDescent="0.35">
      <c r="B45" s="147" t="s">
        <v>208</v>
      </c>
      <c r="C45" s="148"/>
      <c r="D45" s="148"/>
      <c r="E45" s="148"/>
      <c r="F45" s="148"/>
      <c r="G45" s="149"/>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25" right="0.25" top="0.75" bottom="0.75" header="0.3" footer="0.3"/>
  <pageSetup scale="73" fitToHeight="0"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lcf76f155ced4ddcb4097134ff3c332f xmlns="47cb3e12-45b3-4531-b84f-87359d4b7239">
      <Terms xmlns="http://schemas.microsoft.com/office/infopath/2007/PartnerControls"/>
    </lcf76f155ced4ddcb4097134ff3c332f>
    <_Flow_SignoffStatus xmlns="47cb3e12-45b3-4531-b84f-87359d4b7239" xsi:nil="true"/>
    <TaxCatchAll xmlns="838bd66f-6e2c-4628-b9f9-6ffebaa227a8" xsi:nil="true"/>
  </documentManagement>
</p:properties>
</file>

<file path=customXml/itemProps1.xml><?xml version="1.0" encoding="utf-8"?>
<ds:datastoreItem xmlns:ds="http://schemas.openxmlformats.org/officeDocument/2006/customXml" ds:itemID="{9EAE3988-C4F1-429C-876B-52CC98D9DF54}"/>
</file>

<file path=customXml/itemProps2.xml><?xml version="1.0" encoding="utf-8"?>
<ds:datastoreItem xmlns:ds="http://schemas.openxmlformats.org/officeDocument/2006/customXml" ds:itemID="{C48459A1-8284-4BB9-8380-4B69A55E6D5C}"/>
</file>

<file path=customXml/itemProps3.xml><?xml version="1.0" encoding="utf-8"?>
<ds:datastoreItem xmlns:ds="http://schemas.openxmlformats.org/officeDocument/2006/customXml" ds:itemID="{E42B7A71-2234-469F-A43E-D560463EE2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Mireya López Chaparro</cp:lastModifiedBy>
  <cp:lastPrinted>2024-08-16T13:43:00Z</cp:lastPrinted>
  <dcterms:created xsi:type="dcterms:W3CDTF">2020-06-25T21:16:25Z</dcterms:created>
  <dcterms:modified xsi:type="dcterms:W3CDTF">2024-08-16T13:43:07Z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